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showInkAnnotation="0" codeName="DieseArbeitsmappe"/>
  <mc:AlternateContent xmlns:mc="http://schemas.openxmlformats.org/markup-compatibility/2006">
    <mc:Choice Requires="x15">
      <x15ac:absPath xmlns:x15ac="http://schemas.microsoft.com/office/spreadsheetml/2010/11/ac" url="/Users/ulrich/Desktop/aa_SHARE-UBI/WP_Vortrag/Material/"/>
    </mc:Choice>
  </mc:AlternateContent>
  <xr:revisionPtr revIDLastSave="0" documentId="13_ncr:1_{88FDA135-647E-0141-90B9-451195FA1E31}" xr6:coauthVersionLast="36" xr6:coauthVersionMax="36" xr10:uidLastSave="{00000000-0000-0000-0000-000000000000}"/>
  <bookViews>
    <workbookView xWindow="0" yWindow="500" windowWidth="28800" windowHeight="17500" xr2:uid="{73AF5738-A849-584D-A6BA-9792B439A60B}"/>
  </bookViews>
  <sheets>
    <sheet name="Anleitung" sheetId="8" r:id="rId1"/>
    <sheet name="Eingabetabelle" sheetId="1" r:id="rId2"/>
    <sheet name="Rechentabelle" sheetId="2" r:id="rId3"/>
    <sheet name="Daten" sheetId="4" r:id="rId4"/>
    <sheet name="Ergebnistabelle" sheetId="7" r:id="rId5"/>
    <sheet name="Verteilerzuleitungen" sheetId="48" r:id="rId6"/>
    <sheet name="Lueftungstabelle" sheetId="49" r:id="rId7"/>
    <sheet name="Daten Lueftung" sheetId="50" r:id="rId8"/>
    <sheet name="DH" sheetId="51" r:id="rId9"/>
    <sheet name="Heizkörperberechnung" sheetId="52" r:id="rId10"/>
    <sheet name="ToDo's" sheetId="3" r:id="rId11"/>
    <sheet name="Daten_RaumwHeizlast" sheetId="9" r:id="rId12"/>
    <sheet name="UG_Raum_1" sheetId="10" r:id="rId13"/>
    <sheet name="UG_Raum_2" sheetId="11" r:id="rId14"/>
    <sheet name="UG_Raum_3" sheetId="12" r:id="rId15"/>
    <sheet name="UG_Raum_4" sheetId="13" r:id="rId16"/>
    <sheet name="UG_Raum_5" sheetId="14" r:id="rId17"/>
    <sheet name="UG_Raum_6" sheetId="15" r:id="rId18"/>
    <sheet name="UG_Raum_7" sheetId="47" r:id="rId19"/>
    <sheet name="UG_Raum_1.1" sheetId="16" r:id="rId20"/>
    <sheet name="UG_Raum_1.2" sheetId="17" r:id="rId21"/>
    <sheet name="EG_Raum_1" sheetId="18" r:id="rId22"/>
    <sheet name="EG_Raum_2" sheetId="19" r:id="rId23"/>
    <sheet name="EG_Raum_3" sheetId="20" r:id="rId24"/>
    <sheet name="EG_Raum_4" sheetId="21" r:id="rId25"/>
    <sheet name="EG_Raum_5" sheetId="22" r:id="rId26"/>
    <sheet name="EG_Raum_6" sheetId="23" r:id="rId27"/>
    <sheet name="EG_Raum_7" sheetId="24" r:id="rId28"/>
    <sheet name="EG_Raum_8" sheetId="25" r:id="rId29"/>
    <sheet name="EG_Raum_1.1" sheetId="27" r:id="rId30"/>
    <sheet name="EG_Raum_1.2" sheetId="39" r:id="rId31"/>
    <sheet name="OG_Raum_1" sheetId="38" r:id="rId32"/>
    <sheet name="OG_Raum_2" sheetId="37" r:id="rId33"/>
    <sheet name="OG_Raum_3" sheetId="36" r:id="rId34"/>
    <sheet name="OG_Raum_4" sheetId="35" r:id="rId35"/>
    <sheet name="OG_Raum_5" sheetId="34" r:id="rId36"/>
    <sheet name="OG_Raum_6" sheetId="33" r:id="rId37"/>
    <sheet name="OG_Raum_7" sheetId="32" r:id="rId38"/>
    <sheet name="OG_Raum_8" sheetId="31" r:id="rId39"/>
    <sheet name="OG_Raum_1.1" sheetId="30" r:id="rId40"/>
    <sheet name="OG_Raum_1.2" sheetId="29" r:id="rId41"/>
    <sheet name="DG_Raum_1" sheetId="28" r:id="rId42"/>
    <sheet name="DG_Raum_2" sheetId="46" r:id="rId43"/>
    <sheet name="DG_Raum_3" sheetId="45" r:id="rId44"/>
    <sheet name="DG_Raum_4" sheetId="44" r:id="rId45"/>
    <sheet name="DG_Raum_5" sheetId="43" r:id="rId46"/>
    <sheet name="DG_Raum_6" sheetId="42" r:id="rId47"/>
    <sheet name="DG_Raum_7" sheetId="41" r:id="rId48"/>
    <sheet name="DG_Raum_1.2" sheetId="26" r:id="rId49"/>
    <sheet name="DG_Raum_1.1" sheetId="40" r:id="rId50"/>
  </sheets>
  <definedNames>
    <definedName name="DropdownlisteHeizungsrohre">Daten!$A$3:$A$7</definedName>
    <definedName name="HeinzungsrohreDatensaetze">Daten!$A$3:$A$7</definedName>
  </definedNames>
  <calcPr calcId="181029" calcMode="manual"/>
</workbook>
</file>

<file path=xl/calcChain.xml><?xml version="1.0" encoding="utf-8"?>
<calcChain xmlns="http://schemas.openxmlformats.org/spreadsheetml/2006/main">
  <c r="O5" i="52" l="1"/>
  <c r="O6" i="52"/>
  <c r="O7" i="52"/>
  <c r="M118" i="52"/>
  <c r="M117" i="52"/>
  <c r="M116" i="52"/>
  <c r="M115" i="52"/>
  <c r="M114" i="52"/>
  <c r="M113" i="52"/>
  <c r="M112" i="52"/>
  <c r="M111" i="52"/>
  <c r="M110" i="52"/>
  <c r="M109" i="52"/>
  <c r="M108" i="52"/>
  <c r="M107" i="52"/>
  <c r="M106" i="52"/>
  <c r="M105" i="52"/>
  <c r="M104" i="52"/>
  <c r="M103" i="52"/>
  <c r="M102" i="52"/>
  <c r="M101" i="52"/>
  <c r="M100" i="52"/>
  <c r="M99" i="52"/>
  <c r="M98" i="52"/>
  <c r="M97" i="52"/>
  <c r="M96" i="52"/>
  <c r="M95" i="52"/>
  <c r="M94" i="52"/>
  <c r="M93" i="52"/>
  <c r="M92" i="52"/>
  <c r="M90" i="52"/>
  <c r="M89" i="52"/>
  <c r="M88" i="52"/>
  <c r="M87" i="52"/>
  <c r="M86" i="52"/>
  <c r="M85" i="52"/>
  <c r="M84" i="52"/>
  <c r="M83" i="52"/>
  <c r="M82" i="52"/>
  <c r="M81" i="52"/>
  <c r="M80" i="52"/>
  <c r="M79" i="52"/>
  <c r="M78" i="52"/>
  <c r="M77" i="52"/>
  <c r="M76" i="52"/>
  <c r="M75" i="52"/>
  <c r="M74" i="52"/>
  <c r="M73" i="52"/>
  <c r="M72" i="52"/>
  <c r="M71" i="52"/>
  <c r="M70" i="52"/>
  <c r="M69" i="52"/>
  <c r="M68" i="52"/>
  <c r="M67" i="52"/>
  <c r="M66" i="52"/>
  <c r="M65" i="52"/>
  <c r="M64" i="52"/>
  <c r="M63" i="52"/>
  <c r="M62" i="52"/>
  <c r="M61" i="52"/>
  <c r="M59" i="52"/>
  <c r="M58" i="52"/>
  <c r="M57" i="52"/>
  <c r="M56" i="52"/>
  <c r="M55" i="52"/>
  <c r="M54" i="52"/>
  <c r="M53" i="52"/>
  <c r="M52" i="52"/>
  <c r="M51" i="52"/>
  <c r="M50" i="52"/>
  <c r="M49" i="52"/>
  <c r="M48" i="52"/>
  <c r="M47" i="52"/>
  <c r="M46" i="52"/>
  <c r="M45" i="52"/>
  <c r="M44" i="52"/>
  <c r="M43" i="52"/>
  <c r="M42" i="52"/>
  <c r="M41" i="52"/>
  <c r="M40" i="52"/>
  <c r="M39" i="52"/>
  <c r="M38" i="52"/>
  <c r="M37" i="52"/>
  <c r="M36" i="52"/>
  <c r="M35" i="52"/>
  <c r="M34" i="52"/>
  <c r="M33" i="52"/>
  <c r="M32" i="52"/>
  <c r="M31" i="52"/>
  <c r="M30"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 i="52"/>
  <c r="N133" i="52"/>
  <c r="N132" i="52"/>
  <c r="C95" i="2"/>
  <c r="C32" i="2"/>
  <c r="C64" i="2"/>
  <c r="N118" i="52" l="1"/>
  <c r="Q118" i="52" s="1"/>
  <c r="R118" i="52" s="1"/>
  <c r="N117" i="52"/>
  <c r="Q117" i="52" s="1"/>
  <c r="R117" i="52" s="1"/>
  <c r="N116" i="52"/>
  <c r="Q116" i="52" s="1"/>
  <c r="R116" i="52" s="1"/>
  <c r="N115" i="52"/>
  <c r="Q115" i="52" s="1"/>
  <c r="R115" i="52" s="1"/>
  <c r="N114" i="52"/>
  <c r="Q114" i="52" s="1"/>
  <c r="R114" i="52" s="1"/>
  <c r="N113" i="52"/>
  <c r="Q113" i="52" s="1"/>
  <c r="R113" i="52" s="1"/>
  <c r="N112" i="52"/>
  <c r="Q112" i="52" s="1"/>
  <c r="R112" i="52" s="1"/>
  <c r="N111" i="52"/>
  <c r="Q111" i="52" s="1"/>
  <c r="R111" i="52" s="1"/>
  <c r="N110" i="52"/>
  <c r="Q110" i="52" s="1"/>
  <c r="R110" i="52" s="1"/>
  <c r="N109" i="52"/>
  <c r="Q109" i="52" s="1"/>
  <c r="R109" i="52" s="1"/>
  <c r="N108" i="52"/>
  <c r="Q108" i="52" s="1"/>
  <c r="R108" i="52" s="1"/>
  <c r="N107" i="52"/>
  <c r="Q107" i="52" s="1"/>
  <c r="R107" i="52" s="1"/>
  <c r="N106" i="52"/>
  <c r="Q106" i="52" s="1"/>
  <c r="R106" i="52" s="1"/>
  <c r="N105" i="52"/>
  <c r="Q105" i="52" s="1"/>
  <c r="R105" i="52" s="1"/>
  <c r="N104" i="52"/>
  <c r="Q104" i="52" s="1"/>
  <c r="R104" i="52" s="1"/>
  <c r="N103" i="52"/>
  <c r="Q103" i="52" s="1"/>
  <c r="R103" i="52" s="1"/>
  <c r="N102" i="52"/>
  <c r="Q102" i="52" s="1"/>
  <c r="R102" i="52" s="1"/>
  <c r="N101" i="52"/>
  <c r="Q101" i="52" s="1"/>
  <c r="R101" i="52" s="1"/>
  <c r="N100" i="52"/>
  <c r="Q100" i="52" s="1"/>
  <c r="R100" i="52" s="1"/>
  <c r="N99" i="52"/>
  <c r="Q99" i="52" s="1"/>
  <c r="R99" i="52" s="1"/>
  <c r="N98" i="52"/>
  <c r="Q98" i="52" s="1"/>
  <c r="R98" i="52" s="1"/>
  <c r="N97" i="52"/>
  <c r="Q97" i="52" s="1"/>
  <c r="R97" i="52" s="1"/>
  <c r="N96" i="52"/>
  <c r="Q96" i="52" s="1"/>
  <c r="R96" i="52" s="1"/>
  <c r="N95" i="52"/>
  <c r="Q95" i="52" s="1"/>
  <c r="R95" i="52" s="1"/>
  <c r="N94" i="52"/>
  <c r="Q94" i="52" s="1"/>
  <c r="R94" i="52" s="1"/>
  <c r="N93" i="52"/>
  <c r="Q93" i="52" s="1"/>
  <c r="R93" i="52" s="1"/>
  <c r="N92" i="52"/>
  <c r="Q92" i="52" s="1"/>
  <c r="R92" i="52" s="1"/>
  <c r="N90" i="52"/>
  <c r="Q90" i="52" s="1"/>
  <c r="R90" i="52" s="1"/>
  <c r="N89" i="52"/>
  <c r="Q89" i="52" s="1"/>
  <c r="R89" i="52" s="1"/>
  <c r="N88" i="52"/>
  <c r="Q88" i="52" s="1"/>
  <c r="R88" i="52" s="1"/>
  <c r="N87" i="52"/>
  <c r="Q87" i="52" s="1"/>
  <c r="R87" i="52" s="1"/>
  <c r="N86" i="52"/>
  <c r="Q86" i="52" s="1"/>
  <c r="R86" i="52" s="1"/>
  <c r="N85" i="52"/>
  <c r="Q85" i="52" s="1"/>
  <c r="R85" i="52" s="1"/>
  <c r="N84" i="52"/>
  <c r="Q84" i="52" s="1"/>
  <c r="R84" i="52" s="1"/>
  <c r="N83" i="52"/>
  <c r="Q83" i="52" s="1"/>
  <c r="R83" i="52" s="1"/>
  <c r="N82" i="52"/>
  <c r="Q82" i="52" s="1"/>
  <c r="R82" i="52" s="1"/>
  <c r="N81" i="52"/>
  <c r="Q81" i="52" s="1"/>
  <c r="R81" i="52" s="1"/>
  <c r="N80" i="52"/>
  <c r="Q80" i="52" s="1"/>
  <c r="R80" i="52" s="1"/>
  <c r="N79" i="52"/>
  <c r="Q79" i="52" s="1"/>
  <c r="R79" i="52" s="1"/>
  <c r="N78" i="52"/>
  <c r="Q78" i="52" s="1"/>
  <c r="R78" i="52" s="1"/>
  <c r="N77" i="52"/>
  <c r="Q77" i="52" s="1"/>
  <c r="R77" i="52" s="1"/>
  <c r="N76" i="52"/>
  <c r="Q76" i="52" s="1"/>
  <c r="R76" i="52" s="1"/>
  <c r="N75" i="52"/>
  <c r="Q75" i="52" s="1"/>
  <c r="R75" i="52" s="1"/>
  <c r="N74" i="52"/>
  <c r="Q74" i="52" s="1"/>
  <c r="R74" i="52" s="1"/>
  <c r="N73" i="52"/>
  <c r="Q73" i="52" s="1"/>
  <c r="R73" i="52" s="1"/>
  <c r="N72" i="52"/>
  <c r="Q72" i="52" s="1"/>
  <c r="R72" i="52" s="1"/>
  <c r="N71" i="52"/>
  <c r="Q71" i="52" s="1"/>
  <c r="R71" i="52" s="1"/>
  <c r="N70" i="52"/>
  <c r="Q70" i="52" s="1"/>
  <c r="R70" i="52" s="1"/>
  <c r="N69" i="52"/>
  <c r="Q69" i="52" s="1"/>
  <c r="R69" i="52" s="1"/>
  <c r="N68" i="52"/>
  <c r="Q68" i="52" s="1"/>
  <c r="R68" i="52" s="1"/>
  <c r="N67" i="52"/>
  <c r="Q67" i="52" s="1"/>
  <c r="R67" i="52" s="1"/>
  <c r="N66" i="52"/>
  <c r="Q66" i="52" s="1"/>
  <c r="R66" i="52" s="1"/>
  <c r="N65" i="52"/>
  <c r="Q65" i="52" s="1"/>
  <c r="R65" i="52" s="1"/>
  <c r="N64" i="52"/>
  <c r="Q64" i="52" s="1"/>
  <c r="R64" i="52" s="1"/>
  <c r="N63" i="52"/>
  <c r="Q63" i="52" s="1"/>
  <c r="R63" i="52" s="1"/>
  <c r="N62" i="52"/>
  <c r="Q62" i="52" s="1"/>
  <c r="R62" i="52" s="1"/>
  <c r="N61" i="52"/>
  <c r="Q61" i="52" s="1"/>
  <c r="R61" i="52" s="1"/>
  <c r="N57" i="52"/>
  <c r="Q57" i="52" s="1"/>
  <c r="R57" i="52" s="1"/>
  <c r="N58" i="52"/>
  <c r="Q58" i="52" s="1"/>
  <c r="R58" i="52" s="1"/>
  <c r="N59" i="52"/>
  <c r="Q59" i="52" s="1"/>
  <c r="R59" i="52" s="1"/>
  <c r="N56" i="52"/>
  <c r="Q56" i="52" s="1"/>
  <c r="R56" i="52" s="1"/>
  <c r="N55" i="52"/>
  <c r="Q55" i="52" s="1"/>
  <c r="R55" i="52" s="1"/>
  <c r="N54" i="52"/>
  <c r="Q54" i="52" s="1"/>
  <c r="R54" i="52" s="1"/>
  <c r="N53" i="52"/>
  <c r="Q53" i="52" s="1"/>
  <c r="R53" i="52" s="1"/>
  <c r="N52" i="52"/>
  <c r="Q52" i="52" s="1"/>
  <c r="R52" i="52" s="1"/>
  <c r="N51" i="52"/>
  <c r="Q51" i="52" s="1"/>
  <c r="R51" i="52" s="1"/>
  <c r="N50" i="52"/>
  <c r="Q50" i="52" s="1"/>
  <c r="R50" i="52" s="1"/>
  <c r="N49" i="52"/>
  <c r="Q49" i="52" s="1"/>
  <c r="R49" i="52" s="1"/>
  <c r="N48" i="52"/>
  <c r="Q48" i="52" s="1"/>
  <c r="R48" i="52" s="1"/>
  <c r="N47" i="52"/>
  <c r="Q47" i="52" s="1"/>
  <c r="R47" i="52" s="1"/>
  <c r="N46" i="52"/>
  <c r="Q46" i="52" s="1"/>
  <c r="R46" i="52" s="1"/>
  <c r="N45" i="52"/>
  <c r="Q45" i="52" s="1"/>
  <c r="R45" i="52" s="1"/>
  <c r="N44" i="52"/>
  <c r="Q44" i="52" s="1"/>
  <c r="R44" i="52" s="1"/>
  <c r="N43" i="52"/>
  <c r="Q43" i="52" s="1"/>
  <c r="R43" i="52" s="1"/>
  <c r="N42" i="52"/>
  <c r="Q42" i="52" s="1"/>
  <c r="R42" i="52" s="1"/>
  <c r="N41" i="52"/>
  <c r="Q41" i="52" s="1"/>
  <c r="R41" i="52" s="1"/>
  <c r="N40" i="52"/>
  <c r="Q40" i="52" s="1"/>
  <c r="R40" i="52" s="1"/>
  <c r="N39" i="52"/>
  <c r="Q39" i="52" s="1"/>
  <c r="R39" i="52" s="1"/>
  <c r="N38" i="52"/>
  <c r="Q38" i="52" s="1"/>
  <c r="R38" i="52" s="1"/>
  <c r="N37" i="52"/>
  <c r="Q37" i="52" s="1"/>
  <c r="R37" i="52" s="1"/>
  <c r="N36" i="52"/>
  <c r="Q36" i="52" s="1"/>
  <c r="R36" i="52" s="1"/>
  <c r="N35" i="52"/>
  <c r="Q35" i="52" s="1"/>
  <c r="R35" i="52" s="1"/>
  <c r="N34" i="52"/>
  <c r="Q34" i="52" s="1"/>
  <c r="R34" i="52" s="1"/>
  <c r="N33" i="52"/>
  <c r="Q33" i="52" s="1"/>
  <c r="R33" i="52" s="1"/>
  <c r="N32" i="52"/>
  <c r="Q32" i="52" s="1"/>
  <c r="R32" i="52" s="1"/>
  <c r="N31" i="52"/>
  <c r="Q31" i="52" s="1"/>
  <c r="R31" i="52" s="1"/>
  <c r="N30" i="52"/>
  <c r="Q30" i="52" s="1"/>
  <c r="R30" i="52" s="1"/>
  <c r="N4" i="52"/>
  <c r="Q4" i="52" s="1"/>
  <c r="R4" i="52" s="1"/>
  <c r="N7" i="52"/>
  <c r="Q7" i="52" s="1"/>
  <c r="R7" i="52" s="1"/>
  <c r="N8" i="52"/>
  <c r="Q8" i="52" s="1"/>
  <c r="R8" i="52" s="1"/>
  <c r="N9" i="52"/>
  <c r="Q9" i="52" s="1"/>
  <c r="R9" i="52" s="1"/>
  <c r="N10" i="52"/>
  <c r="Q10" i="52" s="1"/>
  <c r="R10" i="52" s="1"/>
  <c r="N11" i="52"/>
  <c r="Q11" i="52" s="1"/>
  <c r="R11" i="52" s="1"/>
  <c r="N12" i="52"/>
  <c r="Q12" i="52" s="1"/>
  <c r="R12" i="52" s="1"/>
  <c r="N13" i="52"/>
  <c r="Q13" i="52" s="1"/>
  <c r="R13" i="52" s="1"/>
  <c r="N14" i="52"/>
  <c r="Q14" i="52" s="1"/>
  <c r="R14" i="52" s="1"/>
  <c r="N15" i="52"/>
  <c r="Q15" i="52" s="1"/>
  <c r="R15" i="52" s="1"/>
  <c r="N16" i="52"/>
  <c r="Q16" i="52" s="1"/>
  <c r="R16" i="52" s="1"/>
  <c r="N17" i="52"/>
  <c r="Q17" i="52" s="1"/>
  <c r="R17" i="52" s="1"/>
  <c r="N18" i="52"/>
  <c r="Q18" i="52" s="1"/>
  <c r="R18" i="52" s="1"/>
  <c r="N19" i="52"/>
  <c r="Q19" i="52" s="1"/>
  <c r="R19" i="52" s="1"/>
  <c r="N20" i="52"/>
  <c r="Q20" i="52" s="1"/>
  <c r="R20" i="52" s="1"/>
  <c r="N21" i="52"/>
  <c r="Q21" i="52" s="1"/>
  <c r="R21" i="52" s="1"/>
  <c r="N22" i="52"/>
  <c r="Q22" i="52" s="1"/>
  <c r="R22" i="52" s="1"/>
  <c r="N23" i="52"/>
  <c r="Q23" i="52" s="1"/>
  <c r="R23" i="52" s="1"/>
  <c r="N24" i="52"/>
  <c r="Q24" i="52" s="1"/>
  <c r="R24" i="52" s="1"/>
  <c r="N25" i="52"/>
  <c r="Q25" i="52" s="1"/>
  <c r="R25" i="52" s="1"/>
  <c r="N26" i="52"/>
  <c r="Q26" i="52" s="1"/>
  <c r="R26" i="52" s="1"/>
  <c r="N27" i="52"/>
  <c r="Q27" i="52" s="1"/>
  <c r="R27" i="52" s="1"/>
  <c r="N28" i="52"/>
  <c r="Q28" i="52" s="1"/>
  <c r="R28" i="52" s="1"/>
  <c r="J118" i="52"/>
  <c r="J117" i="52"/>
  <c r="J116" i="52"/>
  <c r="J115" i="52"/>
  <c r="J114" i="52"/>
  <c r="J113" i="52"/>
  <c r="J112" i="52"/>
  <c r="J111" i="52"/>
  <c r="J110" i="52"/>
  <c r="J109" i="52"/>
  <c r="J108" i="52"/>
  <c r="J107" i="52"/>
  <c r="J106" i="52"/>
  <c r="J105" i="52"/>
  <c r="J104" i="52"/>
  <c r="J103" i="52"/>
  <c r="J102" i="52"/>
  <c r="J101" i="52"/>
  <c r="J100" i="52"/>
  <c r="J99" i="52"/>
  <c r="J98" i="52"/>
  <c r="J97" i="52"/>
  <c r="J96" i="52"/>
  <c r="J95" i="52"/>
  <c r="J94" i="52"/>
  <c r="J93" i="52"/>
  <c r="J92" i="52"/>
  <c r="J90" i="52"/>
  <c r="J89" i="52"/>
  <c r="J88" i="52"/>
  <c r="J87" i="52"/>
  <c r="J86" i="52"/>
  <c r="J85" i="52"/>
  <c r="J84" i="52"/>
  <c r="J83" i="52"/>
  <c r="J82" i="52"/>
  <c r="J81" i="52"/>
  <c r="J80" i="52"/>
  <c r="J79" i="52"/>
  <c r="J78" i="52"/>
  <c r="J77" i="52"/>
  <c r="J76" i="52"/>
  <c r="J75" i="52"/>
  <c r="J74" i="52"/>
  <c r="J73" i="52"/>
  <c r="J72" i="52"/>
  <c r="J71" i="52"/>
  <c r="J70" i="52"/>
  <c r="J69" i="52"/>
  <c r="J68" i="52"/>
  <c r="J67" i="52"/>
  <c r="J66" i="52"/>
  <c r="J65" i="52"/>
  <c r="J64" i="52"/>
  <c r="J63" i="52"/>
  <c r="J62" i="52"/>
  <c r="J61" i="52"/>
  <c r="J59" i="52"/>
  <c r="J58" i="52"/>
  <c r="J57" i="52"/>
  <c r="J56" i="52"/>
  <c r="J55" i="52"/>
  <c r="J54" i="52"/>
  <c r="J53" i="52"/>
  <c r="J52" i="52"/>
  <c r="J51" i="52"/>
  <c r="J50" i="52"/>
  <c r="J49" i="52"/>
  <c r="J48" i="52"/>
  <c r="J47" i="52"/>
  <c r="J46" i="52"/>
  <c r="J45" i="52"/>
  <c r="J44" i="52"/>
  <c r="J43" i="52"/>
  <c r="J42" i="52"/>
  <c r="J41" i="52"/>
  <c r="J40" i="52"/>
  <c r="J39" i="52"/>
  <c r="J38" i="52"/>
  <c r="J37" i="52"/>
  <c r="J36" i="52"/>
  <c r="J35" i="52"/>
  <c r="J34" i="52"/>
  <c r="J33" i="52"/>
  <c r="J32" i="52"/>
  <c r="J31" i="52"/>
  <c r="J30" i="52"/>
  <c r="J3" i="52"/>
  <c r="J4" i="52"/>
  <c r="J5" i="52"/>
  <c r="J6" i="52"/>
  <c r="J7" i="52"/>
  <c r="J8" i="52"/>
  <c r="J9" i="52"/>
  <c r="J10" i="52"/>
  <c r="J11" i="52"/>
  <c r="J12" i="52"/>
  <c r="J13" i="52"/>
  <c r="J14" i="52"/>
  <c r="J15" i="52"/>
  <c r="J16" i="52"/>
  <c r="J17" i="52"/>
  <c r="J18" i="52"/>
  <c r="J19" i="52"/>
  <c r="J20" i="52"/>
  <c r="J21" i="52"/>
  <c r="J22" i="52"/>
  <c r="J23" i="52"/>
  <c r="J24" i="52"/>
  <c r="J25" i="52"/>
  <c r="J26" i="52"/>
  <c r="J27" i="52"/>
  <c r="J28" i="52"/>
  <c r="A104" i="52"/>
  <c r="B104" i="52"/>
  <c r="A107" i="52"/>
  <c r="B107" i="52"/>
  <c r="C104" i="52"/>
  <c r="C107" i="52"/>
  <c r="O213" i="2" l="1"/>
  <c r="P220" i="2"/>
  <c r="P147" i="2"/>
  <c r="O139" i="2"/>
  <c r="P72" i="2"/>
  <c r="O65" i="2"/>
  <c r="E104" i="52"/>
  <c r="E107" i="52"/>
  <c r="AH297" i="2" l="1"/>
  <c r="AH296" i="2"/>
  <c r="AH295" i="2"/>
  <c r="AH294" i="2"/>
  <c r="AH293" i="2"/>
  <c r="AH292" i="2"/>
  <c r="AH290" i="2"/>
  <c r="AH289" i="2"/>
  <c r="AH288" i="2"/>
  <c r="AH287" i="2"/>
  <c r="AH286" i="2"/>
  <c r="AH285" i="2"/>
  <c r="AH283" i="2"/>
  <c r="AH282" i="2"/>
  <c r="AH281" i="2"/>
  <c r="AH280" i="2"/>
  <c r="AH279" i="2"/>
  <c r="AH278" i="2"/>
  <c r="AH276" i="2"/>
  <c r="AH275" i="2"/>
  <c r="AH274" i="2"/>
  <c r="AH273" i="2"/>
  <c r="AH272" i="2"/>
  <c r="AH271" i="2"/>
  <c r="AH269" i="2"/>
  <c r="AH268" i="2"/>
  <c r="AH267" i="2"/>
  <c r="AH266" i="2"/>
  <c r="AH265" i="2"/>
  <c r="AH264" i="2"/>
  <c r="AH262" i="2"/>
  <c r="AH261" i="2"/>
  <c r="AH260" i="2"/>
  <c r="AH259" i="2"/>
  <c r="AH258" i="2"/>
  <c r="AH257" i="2"/>
  <c r="AH255" i="2"/>
  <c r="AH254" i="2"/>
  <c r="AH253" i="2"/>
  <c r="AH252" i="2"/>
  <c r="AH251" i="2"/>
  <c r="AH250" i="2"/>
  <c r="AH248" i="2"/>
  <c r="AH247" i="2"/>
  <c r="AH246" i="2"/>
  <c r="AH245" i="2"/>
  <c r="AH244" i="2"/>
  <c r="AH243" i="2"/>
  <c r="AH241" i="2"/>
  <c r="AH240" i="2"/>
  <c r="AH239" i="2"/>
  <c r="AH238" i="2"/>
  <c r="AH237" i="2"/>
  <c r="AH236" i="2"/>
  <c r="AH235" i="2"/>
  <c r="AH234" i="2"/>
  <c r="AH233" i="2"/>
  <c r="AH226" i="2"/>
  <c r="AH225" i="2"/>
  <c r="AH224" i="2"/>
  <c r="AH223" i="2"/>
  <c r="AH222" i="2"/>
  <c r="AH221" i="2"/>
  <c r="AH220" i="2"/>
  <c r="AH218" i="2"/>
  <c r="AH217" i="2"/>
  <c r="AH216" i="2"/>
  <c r="AH215" i="2"/>
  <c r="AH214" i="2"/>
  <c r="AH213" i="2"/>
  <c r="AH211" i="2"/>
  <c r="AH210" i="2"/>
  <c r="AH209" i="2"/>
  <c r="AH208" i="2"/>
  <c r="AH207" i="2"/>
  <c r="AH206" i="2"/>
  <c r="AH204" i="2"/>
  <c r="AH203" i="2"/>
  <c r="AH202" i="2"/>
  <c r="AH201" i="2"/>
  <c r="AH200" i="2"/>
  <c r="AH199" i="2"/>
  <c r="AH197" i="2"/>
  <c r="AH196" i="2"/>
  <c r="AH195" i="2"/>
  <c r="AH194" i="2"/>
  <c r="AH193" i="2"/>
  <c r="AH192" i="2"/>
  <c r="AH190" i="2"/>
  <c r="AH189" i="2"/>
  <c r="AH188" i="2"/>
  <c r="AH187" i="2"/>
  <c r="AH186" i="2"/>
  <c r="AH185" i="2"/>
  <c r="AH184" i="2"/>
  <c r="AH182" i="2"/>
  <c r="AH181" i="2"/>
  <c r="AH180" i="2"/>
  <c r="AH179" i="2"/>
  <c r="AH178" i="2"/>
  <c r="AH177" i="2"/>
  <c r="AH175" i="2"/>
  <c r="AH174" i="2"/>
  <c r="AH173" i="2"/>
  <c r="AH172" i="2"/>
  <c r="AH171" i="2"/>
  <c r="AH170" i="2"/>
  <c r="AH168" i="2"/>
  <c r="AH167" i="2"/>
  <c r="AH166" i="2"/>
  <c r="AH165" i="2"/>
  <c r="AH164" i="2"/>
  <c r="AH163" i="2"/>
  <c r="AH161" i="2"/>
  <c r="AH160" i="2"/>
  <c r="AH159" i="2"/>
  <c r="AH158" i="2"/>
  <c r="AH157" i="2"/>
  <c r="AH153" i="2"/>
  <c r="AH152" i="2"/>
  <c r="AH151" i="2"/>
  <c r="AH150" i="2"/>
  <c r="AH149" i="2"/>
  <c r="AH148" i="2"/>
  <c r="AH147" i="2"/>
  <c r="AH145" i="2"/>
  <c r="AH144" i="2"/>
  <c r="AH143" i="2"/>
  <c r="AH142" i="2"/>
  <c r="AH141" i="2"/>
  <c r="AH140" i="2"/>
  <c r="AH139" i="2"/>
  <c r="AH137" i="2"/>
  <c r="AH136" i="2"/>
  <c r="AH135" i="2"/>
  <c r="AH134" i="2"/>
  <c r="AH133" i="2"/>
  <c r="AH132" i="2"/>
  <c r="AH130" i="2"/>
  <c r="AH129" i="2"/>
  <c r="AH128" i="2"/>
  <c r="AH127" i="2"/>
  <c r="AH126" i="2"/>
  <c r="AH125" i="2"/>
  <c r="AH123" i="2"/>
  <c r="AH122" i="2"/>
  <c r="AH121" i="2"/>
  <c r="AH120" i="2"/>
  <c r="AH119" i="2"/>
  <c r="AH118" i="2"/>
  <c r="AH116" i="2"/>
  <c r="AH115" i="2"/>
  <c r="AH114" i="2"/>
  <c r="AH113" i="2"/>
  <c r="AH112" i="2"/>
  <c r="AH111" i="2"/>
  <c r="AH110" i="2"/>
  <c r="AH108" i="2"/>
  <c r="AH107" i="2"/>
  <c r="AH106" i="2"/>
  <c r="AH105" i="2"/>
  <c r="AH104" i="2"/>
  <c r="AH103" i="2"/>
  <c r="AH101" i="2"/>
  <c r="AH100" i="2"/>
  <c r="AH99" i="2"/>
  <c r="AH98" i="2"/>
  <c r="AH97" i="2"/>
  <c r="AH96" i="2"/>
  <c r="AH94" i="2"/>
  <c r="AH93" i="2"/>
  <c r="AH92" i="2"/>
  <c r="AH91" i="2"/>
  <c r="AH90" i="2"/>
  <c r="AH89" i="2"/>
  <c r="AH87" i="2"/>
  <c r="AH86" i="2"/>
  <c r="AH85" i="2"/>
  <c r="AH84" i="2"/>
  <c r="AH83" i="2"/>
  <c r="AH82" i="2"/>
  <c r="AH81" i="2"/>
  <c r="AH80" i="2"/>
  <c r="AH77" i="2"/>
  <c r="AH76" i="2"/>
  <c r="AH75" i="2"/>
  <c r="AH74" i="2"/>
  <c r="AH73" i="2"/>
  <c r="AH72" i="2"/>
  <c r="AH70" i="2"/>
  <c r="AH69" i="2"/>
  <c r="AH68" i="2"/>
  <c r="AH67" i="2"/>
  <c r="AH66" i="2"/>
  <c r="AH65" i="2"/>
  <c r="AH63" i="2"/>
  <c r="AH62" i="2"/>
  <c r="AH61" i="2"/>
  <c r="AH60" i="2"/>
  <c r="AH59" i="2"/>
  <c r="AH58" i="2"/>
  <c r="AH57" i="2"/>
  <c r="AH55" i="2"/>
  <c r="AH54" i="2"/>
  <c r="AH53" i="2"/>
  <c r="AH52" i="2"/>
  <c r="AH51" i="2"/>
  <c r="AH50" i="2"/>
  <c r="AH49" i="2"/>
  <c r="AH47" i="2"/>
  <c r="AH46" i="2"/>
  <c r="AH45" i="2"/>
  <c r="AH44" i="2"/>
  <c r="AH43" i="2"/>
  <c r="AH42" i="2"/>
  <c r="AH41" i="2"/>
  <c r="AH39" i="2"/>
  <c r="AH38" i="2"/>
  <c r="AH37" i="2"/>
  <c r="AH36" i="2"/>
  <c r="AH35" i="2"/>
  <c r="AH34" i="2"/>
  <c r="AH33" i="2"/>
  <c r="AH31" i="2"/>
  <c r="AH30" i="2"/>
  <c r="AH29" i="2"/>
  <c r="AH28" i="2"/>
  <c r="AH27" i="2"/>
  <c r="AH26" i="2"/>
  <c r="AH25" i="2"/>
  <c r="AH23" i="2"/>
  <c r="AH22" i="2"/>
  <c r="AH21" i="2"/>
  <c r="AH20" i="2"/>
  <c r="AH19" i="2"/>
  <c r="AH16" i="2"/>
  <c r="AH15" i="2"/>
  <c r="AH13" i="2"/>
  <c r="U14" i="2" l="1"/>
  <c r="U10" i="2"/>
  <c r="U9" i="2"/>
  <c r="O1" i="10" l="1"/>
  <c r="T46" i="4" l="1"/>
  <c r="S46" i="4"/>
  <c r="E46" i="4"/>
  <c r="D46" i="4"/>
  <c r="T45" i="4"/>
  <c r="S45" i="4"/>
  <c r="E45" i="4"/>
  <c r="D45" i="4"/>
  <c r="T44" i="4"/>
  <c r="S44" i="4"/>
  <c r="E44" i="4"/>
  <c r="D44" i="4"/>
  <c r="T43" i="4"/>
  <c r="S43" i="4"/>
  <c r="E43" i="4"/>
  <c r="D43" i="4"/>
  <c r="T42" i="4"/>
  <c r="S42" i="4"/>
  <c r="E42" i="4"/>
  <c r="D42" i="4"/>
  <c r="T41" i="4"/>
  <c r="S41" i="4"/>
  <c r="E41" i="4"/>
  <c r="D41" i="4"/>
  <c r="T40" i="4"/>
  <c r="S40" i="4"/>
  <c r="E40" i="4"/>
  <c r="D40" i="4"/>
  <c r="T39" i="4"/>
  <c r="S39" i="4"/>
  <c r="E39" i="4"/>
  <c r="D39" i="4"/>
  <c r="T38" i="4"/>
  <c r="S38" i="4"/>
  <c r="E38" i="4"/>
  <c r="D38" i="4"/>
  <c r="T37" i="4"/>
  <c r="S37" i="4"/>
  <c r="E37" i="4"/>
  <c r="D37" i="4"/>
  <c r="T36" i="4"/>
  <c r="S36" i="4"/>
  <c r="E36" i="4"/>
  <c r="D36" i="4"/>
  <c r="T35" i="4"/>
  <c r="S35" i="4"/>
  <c r="E35" i="4"/>
  <c r="D35" i="4"/>
  <c r="T34" i="4"/>
  <c r="S34" i="4"/>
  <c r="E34" i="4"/>
  <c r="D34" i="4"/>
  <c r="T33" i="4"/>
  <c r="S33" i="4"/>
  <c r="D33" i="4"/>
  <c r="T32" i="4"/>
  <c r="S32" i="4"/>
  <c r="E32" i="4"/>
  <c r="D32" i="4"/>
  <c r="T31" i="4"/>
  <c r="S31" i="4"/>
  <c r="E31" i="4"/>
  <c r="D31" i="4"/>
  <c r="T30" i="4"/>
  <c r="S30" i="4"/>
  <c r="E30" i="4"/>
  <c r="D30" i="4"/>
  <c r="T29" i="4"/>
  <c r="S29" i="4"/>
  <c r="E29" i="4"/>
  <c r="D29" i="4"/>
  <c r="T28" i="4"/>
  <c r="S28" i="4"/>
  <c r="D28" i="4"/>
  <c r="T27" i="4"/>
  <c r="S27" i="4"/>
  <c r="D27" i="4"/>
  <c r="T26" i="4"/>
  <c r="S26" i="4"/>
  <c r="D26" i="4"/>
  <c r="T25" i="4"/>
  <c r="S25" i="4"/>
  <c r="D25" i="4"/>
  <c r="AA24" i="4"/>
  <c r="T24" i="4"/>
  <c r="S24" i="4"/>
  <c r="E24" i="4"/>
  <c r="D24" i="4"/>
  <c r="AA23" i="4"/>
  <c r="T23" i="4"/>
  <c r="S23" i="4"/>
  <c r="E23" i="4"/>
  <c r="D23" i="4"/>
  <c r="AA22" i="4"/>
  <c r="T22" i="4"/>
  <c r="S22" i="4"/>
  <c r="E22" i="4"/>
  <c r="D22" i="4"/>
  <c r="AA21" i="4"/>
  <c r="T21" i="4"/>
  <c r="S21" i="4"/>
  <c r="E21" i="4"/>
  <c r="D21" i="4"/>
  <c r="AA20" i="4"/>
  <c r="T20" i="4"/>
  <c r="S20" i="4"/>
  <c r="E20" i="4"/>
  <c r="D20" i="4"/>
  <c r="AA19" i="4"/>
  <c r="T19" i="4"/>
  <c r="S19" i="4"/>
  <c r="E19" i="4"/>
  <c r="D19" i="4"/>
  <c r="AA18" i="4"/>
  <c r="T18" i="4"/>
  <c r="S18" i="4"/>
  <c r="E18" i="4"/>
  <c r="D18" i="4"/>
  <c r="AA17" i="4"/>
  <c r="T17" i="4"/>
  <c r="S17" i="4"/>
  <c r="E17" i="4"/>
  <c r="D17" i="4"/>
  <c r="AA16" i="4"/>
  <c r="T16" i="4"/>
  <c r="S16" i="4"/>
  <c r="E16" i="4"/>
  <c r="D16" i="4"/>
  <c r="AA15" i="4"/>
  <c r="T15" i="4"/>
  <c r="S15" i="4"/>
  <c r="E15" i="4"/>
  <c r="D15" i="4"/>
  <c r="AA14" i="4"/>
  <c r="T14" i="4"/>
  <c r="S14" i="4"/>
  <c r="E14" i="4"/>
  <c r="D14" i="4"/>
  <c r="AA13" i="4"/>
  <c r="T13" i="4"/>
  <c r="S13" i="4"/>
  <c r="E13" i="4"/>
  <c r="D13" i="4"/>
  <c r="AA12" i="4"/>
  <c r="T12" i="4"/>
  <c r="S12" i="4"/>
  <c r="E12" i="4"/>
  <c r="D12" i="4"/>
  <c r="AA11" i="4"/>
  <c r="T11" i="4"/>
  <c r="S11" i="4"/>
  <c r="E11" i="4"/>
  <c r="D11" i="4"/>
  <c r="AA10" i="4"/>
  <c r="T10" i="4"/>
  <c r="S10" i="4"/>
  <c r="E10" i="4"/>
  <c r="D10" i="4"/>
  <c r="AA9" i="4"/>
  <c r="T9" i="4"/>
  <c r="S9" i="4"/>
  <c r="E9" i="4"/>
  <c r="D9" i="4"/>
  <c r="AA8" i="4"/>
  <c r="T8" i="4"/>
  <c r="S8" i="4"/>
  <c r="E8" i="4"/>
  <c r="D8" i="4"/>
  <c r="AA7" i="4"/>
  <c r="T7" i="4"/>
  <c r="S7" i="4"/>
  <c r="E7" i="4"/>
  <c r="D7" i="4"/>
  <c r="AA6" i="4"/>
  <c r="T6" i="4"/>
  <c r="S6" i="4"/>
  <c r="E6" i="4"/>
  <c r="D6" i="4"/>
  <c r="AA5" i="4"/>
  <c r="T5" i="4"/>
  <c r="S5" i="4"/>
  <c r="E5" i="4"/>
  <c r="D5" i="4"/>
  <c r="AA4" i="4"/>
  <c r="T4" i="4"/>
  <c r="S4" i="4"/>
  <c r="E4" i="4"/>
  <c r="D4" i="4"/>
  <c r="AA3" i="4"/>
  <c r="T3" i="4"/>
  <c r="S3" i="4"/>
  <c r="E3" i="4"/>
  <c r="D3" i="4"/>
  <c r="A49" i="7" l="1"/>
  <c r="R60" i="40"/>
  <c r="P58" i="40"/>
  <c r="G50" i="40"/>
  <c r="I50" i="40" s="1"/>
  <c r="G49" i="40"/>
  <c r="I49" i="40" s="1"/>
  <c r="G48" i="40"/>
  <c r="I48" i="40" s="1"/>
  <c r="G47" i="40"/>
  <c r="I47" i="40" s="1"/>
  <c r="G46" i="40"/>
  <c r="I46" i="40" s="1"/>
  <c r="G45" i="40"/>
  <c r="I45" i="40" s="1"/>
  <c r="G44" i="40"/>
  <c r="I44" i="40" s="1"/>
  <c r="G43" i="40"/>
  <c r="I43" i="40" s="1"/>
  <c r="G42" i="40"/>
  <c r="I42" i="40" s="1"/>
  <c r="G41" i="40"/>
  <c r="I41" i="40" s="1"/>
  <c r="G40" i="40"/>
  <c r="I40" i="40" s="1"/>
  <c r="G39" i="40"/>
  <c r="I39" i="40" s="1"/>
  <c r="G38" i="40"/>
  <c r="I38" i="40" s="1"/>
  <c r="G37" i="40"/>
  <c r="I37" i="40" s="1"/>
  <c r="G36" i="40"/>
  <c r="I36" i="40" s="1"/>
  <c r="G35" i="40"/>
  <c r="I35" i="40" s="1"/>
  <c r="G34" i="40"/>
  <c r="I34" i="40" s="1"/>
  <c r="G33" i="40"/>
  <c r="I33" i="40" s="1"/>
  <c r="G32" i="40"/>
  <c r="I32" i="40" s="1"/>
  <c r="G31" i="40"/>
  <c r="I31" i="40" s="1"/>
  <c r="G23" i="40"/>
  <c r="G25" i="40" s="1"/>
  <c r="P21" i="40"/>
  <c r="T11" i="40"/>
  <c r="R60" i="26"/>
  <c r="P58" i="26"/>
  <c r="I50" i="26"/>
  <c r="G50" i="26"/>
  <c r="I49" i="26"/>
  <c r="G49" i="26"/>
  <c r="I48" i="26"/>
  <c r="G48" i="26"/>
  <c r="I47" i="26"/>
  <c r="G47" i="26"/>
  <c r="I46" i="26"/>
  <c r="G46" i="26"/>
  <c r="I45" i="26"/>
  <c r="G45" i="26"/>
  <c r="I44" i="26"/>
  <c r="G44" i="26"/>
  <c r="I43" i="26"/>
  <c r="G43" i="26"/>
  <c r="I42" i="26"/>
  <c r="G42" i="26"/>
  <c r="I41" i="26"/>
  <c r="G41" i="26"/>
  <c r="I40" i="26"/>
  <c r="G40" i="26"/>
  <c r="I39" i="26"/>
  <c r="G39" i="26"/>
  <c r="I38" i="26"/>
  <c r="G38" i="26"/>
  <c r="I37" i="26"/>
  <c r="G37" i="26"/>
  <c r="I36" i="26"/>
  <c r="G36" i="26"/>
  <c r="I35" i="26"/>
  <c r="G35" i="26"/>
  <c r="I34" i="26"/>
  <c r="G34" i="26"/>
  <c r="I33" i="26"/>
  <c r="G33" i="26"/>
  <c r="I32" i="26"/>
  <c r="G32" i="26"/>
  <c r="I31" i="26"/>
  <c r="G31" i="26"/>
  <c r="G23" i="26"/>
  <c r="G25" i="26" s="1"/>
  <c r="P21" i="26"/>
  <c r="T11" i="26"/>
  <c r="R60" i="41"/>
  <c r="P58" i="41"/>
  <c r="G50" i="41"/>
  <c r="I50" i="41" s="1"/>
  <c r="G49" i="41"/>
  <c r="I49" i="41" s="1"/>
  <c r="G48" i="41"/>
  <c r="I48" i="41" s="1"/>
  <c r="G47" i="41"/>
  <c r="I47" i="41" s="1"/>
  <c r="G46" i="41"/>
  <c r="I46" i="41" s="1"/>
  <c r="G45" i="41"/>
  <c r="I45" i="41" s="1"/>
  <c r="G44" i="41"/>
  <c r="I44" i="41" s="1"/>
  <c r="G43" i="41"/>
  <c r="I43" i="41" s="1"/>
  <c r="G42" i="41"/>
  <c r="I42" i="41" s="1"/>
  <c r="G41" i="41"/>
  <c r="I41" i="41" s="1"/>
  <c r="G40" i="41"/>
  <c r="I40" i="41" s="1"/>
  <c r="G39" i="41"/>
  <c r="I39" i="41" s="1"/>
  <c r="G38" i="41"/>
  <c r="I38" i="41" s="1"/>
  <c r="G37" i="41"/>
  <c r="I37" i="41" s="1"/>
  <c r="G36" i="41"/>
  <c r="I36" i="41" s="1"/>
  <c r="G35" i="41"/>
  <c r="I35" i="41" s="1"/>
  <c r="G34" i="41"/>
  <c r="I34" i="41" s="1"/>
  <c r="G33" i="41"/>
  <c r="I33" i="41" s="1"/>
  <c r="G32" i="41"/>
  <c r="I32" i="41" s="1"/>
  <c r="G31" i="41"/>
  <c r="I31" i="41" s="1"/>
  <c r="G23" i="41"/>
  <c r="G25" i="41" s="1"/>
  <c r="M58" i="41" s="1"/>
  <c r="P21" i="41"/>
  <c r="T11" i="41"/>
  <c r="R60" i="42"/>
  <c r="P58" i="42"/>
  <c r="G50" i="42"/>
  <c r="I50" i="42" s="1"/>
  <c r="G49" i="42"/>
  <c r="I49" i="42" s="1"/>
  <c r="G48" i="42"/>
  <c r="I48" i="42" s="1"/>
  <c r="G47" i="42"/>
  <c r="I47" i="42" s="1"/>
  <c r="G46" i="42"/>
  <c r="I46" i="42" s="1"/>
  <c r="G45" i="42"/>
  <c r="I45" i="42" s="1"/>
  <c r="G44" i="42"/>
  <c r="I44" i="42" s="1"/>
  <c r="G43" i="42"/>
  <c r="I43" i="42" s="1"/>
  <c r="G42" i="42"/>
  <c r="I42" i="42" s="1"/>
  <c r="G41" i="42"/>
  <c r="I41" i="42" s="1"/>
  <c r="G40" i="42"/>
  <c r="I40" i="42" s="1"/>
  <c r="G39" i="42"/>
  <c r="I39" i="42" s="1"/>
  <c r="G38" i="42"/>
  <c r="I38" i="42" s="1"/>
  <c r="G37" i="42"/>
  <c r="I37" i="42" s="1"/>
  <c r="G36" i="42"/>
  <c r="I36" i="42" s="1"/>
  <c r="G35" i="42"/>
  <c r="I35" i="42" s="1"/>
  <c r="G34" i="42"/>
  <c r="I34" i="42" s="1"/>
  <c r="G33" i="42"/>
  <c r="I33" i="42" s="1"/>
  <c r="G32" i="42"/>
  <c r="I32" i="42" s="1"/>
  <c r="G31" i="42"/>
  <c r="I31" i="42" s="1"/>
  <c r="G23" i="42"/>
  <c r="G25" i="42" s="1"/>
  <c r="P21" i="42"/>
  <c r="T11" i="42"/>
  <c r="R60" i="43"/>
  <c r="P58" i="43"/>
  <c r="I50" i="43"/>
  <c r="G50" i="43"/>
  <c r="I49" i="43"/>
  <c r="G49" i="43"/>
  <c r="I48" i="43"/>
  <c r="G48" i="43"/>
  <c r="I47" i="43"/>
  <c r="G47" i="43"/>
  <c r="I46" i="43"/>
  <c r="G46" i="43"/>
  <c r="I45" i="43"/>
  <c r="G45" i="43"/>
  <c r="I44" i="43"/>
  <c r="G44" i="43"/>
  <c r="I43" i="43"/>
  <c r="G43" i="43"/>
  <c r="I42" i="43"/>
  <c r="G42" i="43"/>
  <c r="I41" i="43"/>
  <c r="G41" i="43"/>
  <c r="I40" i="43"/>
  <c r="G40" i="43"/>
  <c r="I39" i="43"/>
  <c r="G39" i="43"/>
  <c r="I38" i="43"/>
  <c r="G38" i="43"/>
  <c r="I37" i="43"/>
  <c r="G37" i="43"/>
  <c r="I36" i="43"/>
  <c r="G36" i="43"/>
  <c r="I35" i="43"/>
  <c r="G35" i="43"/>
  <c r="I34" i="43"/>
  <c r="G34" i="43"/>
  <c r="I33" i="43"/>
  <c r="G33" i="43"/>
  <c r="I32" i="43"/>
  <c r="G32" i="43"/>
  <c r="I31" i="43"/>
  <c r="G31" i="43"/>
  <c r="G25" i="43"/>
  <c r="M58" i="43" s="1"/>
  <c r="G23" i="43"/>
  <c r="P21" i="43"/>
  <c r="T11" i="43"/>
  <c r="R60" i="44"/>
  <c r="P58" i="44"/>
  <c r="I50" i="44"/>
  <c r="G50" i="44"/>
  <c r="I49" i="44"/>
  <c r="G49" i="44"/>
  <c r="I48" i="44"/>
  <c r="G48" i="44"/>
  <c r="I47" i="44"/>
  <c r="G47" i="44"/>
  <c r="I46" i="44"/>
  <c r="G46" i="44"/>
  <c r="I45" i="44"/>
  <c r="G45" i="44"/>
  <c r="I44" i="44"/>
  <c r="G44" i="44"/>
  <c r="I43" i="44"/>
  <c r="G43" i="44"/>
  <c r="I42" i="44"/>
  <c r="G42" i="44"/>
  <c r="I41" i="44"/>
  <c r="G41" i="44"/>
  <c r="I40" i="44"/>
  <c r="G40" i="44"/>
  <c r="I39" i="44"/>
  <c r="G39" i="44"/>
  <c r="I38" i="44"/>
  <c r="G38" i="44"/>
  <c r="I37" i="44"/>
  <c r="G37" i="44"/>
  <c r="I36" i="44"/>
  <c r="G36" i="44"/>
  <c r="I35" i="44"/>
  <c r="G35" i="44"/>
  <c r="I34" i="44"/>
  <c r="G34" i="44"/>
  <c r="I33" i="44"/>
  <c r="G33" i="44"/>
  <c r="I32" i="44"/>
  <c r="G32" i="44"/>
  <c r="I31" i="44"/>
  <c r="G31" i="44"/>
  <c r="G23" i="44"/>
  <c r="G25" i="44" s="1"/>
  <c r="P21" i="44"/>
  <c r="T11" i="44"/>
  <c r="R60" i="45"/>
  <c r="P58" i="45"/>
  <c r="G50" i="45"/>
  <c r="I50" i="45" s="1"/>
  <c r="G49" i="45"/>
  <c r="I49" i="45" s="1"/>
  <c r="G48" i="45"/>
  <c r="I48" i="45" s="1"/>
  <c r="G47" i="45"/>
  <c r="I47" i="45" s="1"/>
  <c r="G46" i="45"/>
  <c r="I46" i="45" s="1"/>
  <c r="G45" i="45"/>
  <c r="I45" i="45" s="1"/>
  <c r="G44" i="45"/>
  <c r="I44" i="45" s="1"/>
  <c r="G43" i="45"/>
  <c r="I43" i="45" s="1"/>
  <c r="G42" i="45"/>
  <c r="I42" i="45" s="1"/>
  <c r="G41" i="45"/>
  <c r="I41" i="45" s="1"/>
  <c r="G40" i="45"/>
  <c r="I40" i="45" s="1"/>
  <c r="G39" i="45"/>
  <c r="I39" i="45" s="1"/>
  <c r="G38" i="45"/>
  <c r="I38" i="45" s="1"/>
  <c r="G37" i="45"/>
  <c r="I37" i="45" s="1"/>
  <c r="G36" i="45"/>
  <c r="I36" i="45" s="1"/>
  <c r="G35" i="45"/>
  <c r="I35" i="45" s="1"/>
  <c r="G34" i="45"/>
  <c r="I34" i="45" s="1"/>
  <c r="G33" i="45"/>
  <c r="I33" i="45" s="1"/>
  <c r="G32" i="45"/>
  <c r="I32" i="45" s="1"/>
  <c r="G31" i="45"/>
  <c r="I31" i="45" s="1"/>
  <c r="G23" i="45"/>
  <c r="G25" i="45" s="1"/>
  <c r="M58" i="45" s="1"/>
  <c r="P21" i="45"/>
  <c r="T11" i="45"/>
  <c r="R60" i="46"/>
  <c r="P58" i="46"/>
  <c r="G50" i="46"/>
  <c r="I50" i="46" s="1"/>
  <c r="G49" i="46"/>
  <c r="I49" i="46" s="1"/>
  <c r="G48" i="46"/>
  <c r="I48" i="46" s="1"/>
  <c r="G47" i="46"/>
  <c r="I47" i="46" s="1"/>
  <c r="G46" i="46"/>
  <c r="I46" i="46" s="1"/>
  <c r="G45" i="46"/>
  <c r="I45" i="46" s="1"/>
  <c r="G44" i="46"/>
  <c r="I44" i="46" s="1"/>
  <c r="G43" i="46"/>
  <c r="I43" i="46" s="1"/>
  <c r="G42" i="46"/>
  <c r="I42" i="46" s="1"/>
  <c r="G41" i="46"/>
  <c r="I41" i="46" s="1"/>
  <c r="G40" i="46"/>
  <c r="I40" i="46" s="1"/>
  <c r="G39" i="46"/>
  <c r="I39" i="46" s="1"/>
  <c r="G38" i="46"/>
  <c r="I38" i="46" s="1"/>
  <c r="G37" i="46"/>
  <c r="I37" i="46" s="1"/>
  <c r="G36" i="46"/>
  <c r="I36" i="46" s="1"/>
  <c r="G35" i="46"/>
  <c r="I35" i="46" s="1"/>
  <c r="G34" i="46"/>
  <c r="I34" i="46" s="1"/>
  <c r="G33" i="46"/>
  <c r="I33" i="46" s="1"/>
  <c r="G32" i="46"/>
  <c r="I32" i="46" s="1"/>
  <c r="G31" i="46"/>
  <c r="I31" i="46" s="1"/>
  <c r="G23" i="46"/>
  <c r="G25" i="46" s="1"/>
  <c r="P21" i="46"/>
  <c r="T11" i="46"/>
  <c r="P21" i="28"/>
  <c r="R60" i="28"/>
  <c r="P58" i="28"/>
  <c r="G50" i="28"/>
  <c r="I50" i="28" s="1"/>
  <c r="G49" i="28"/>
  <c r="I49" i="28" s="1"/>
  <c r="G48" i="28"/>
  <c r="I48" i="28" s="1"/>
  <c r="G47" i="28"/>
  <c r="I47" i="28" s="1"/>
  <c r="G46" i="28"/>
  <c r="I46" i="28" s="1"/>
  <c r="G45" i="28"/>
  <c r="I45" i="28" s="1"/>
  <c r="G44" i="28"/>
  <c r="I44" i="28" s="1"/>
  <c r="G43" i="28"/>
  <c r="I43" i="28" s="1"/>
  <c r="G42" i="28"/>
  <c r="I42" i="28" s="1"/>
  <c r="G41" i="28"/>
  <c r="I41" i="28" s="1"/>
  <c r="G40" i="28"/>
  <c r="I40" i="28" s="1"/>
  <c r="G39" i="28"/>
  <c r="I39" i="28" s="1"/>
  <c r="G38" i="28"/>
  <c r="I38" i="28" s="1"/>
  <c r="G37" i="28"/>
  <c r="I37" i="28" s="1"/>
  <c r="G36" i="28"/>
  <c r="I36" i="28" s="1"/>
  <c r="G35" i="28"/>
  <c r="I35" i="28" s="1"/>
  <c r="G34" i="28"/>
  <c r="I34" i="28" s="1"/>
  <c r="G33" i="28"/>
  <c r="I33" i="28" s="1"/>
  <c r="G32" i="28"/>
  <c r="I32" i="28" s="1"/>
  <c r="G31" i="28"/>
  <c r="I31" i="28" s="1"/>
  <c r="G23" i="28"/>
  <c r="G25" i="28" s="1"/>
  <c r="M58" i="28" s="1"/>
  <c r="T11" i="28"/>
  <c r="R60" i="29"/>
  <c r="P58" i="29"/>
  <c r="I50" i="29"/>
  <c r="G50" i="29"/>
  <c r="I49" i="29"/>
  <c r="G49" i="29"/>
  <c r="I48" i="29"/>
  <c r="G48" i="29"/>
  <c r="I47" i="29"/>
  <c r="G47" i="29"/>
  <c r="I46" i="29"/>
  <c r="G46" i="29"/>
  <c r="I45" i="29"/>
  <c r="G45" i="29"/>
  <c r="I44" i="29"/>
  <c r="G44" i="29"/>
  <c r="I43" i="29"/>
  <c r="G43" i="29"/>
  <c r="I42" i="29"/>
  <c r="G42" i="29"/>
  <c r="I41" i="29"/>
  <c r="G41" i="29"/>
  <c r="I40" i="29"/>
  <c r="G40" i="29"/>
  <c r="I39" i="29"/>
  <c r="G39" i="29"/>
  <c r="I38" i="29"/>
  <c r="G38" i="29"/>
  <c r="I37" i="29"/>
  <c r="G37" i="29"/>
  <c r="I36" i="29"/>
  <c r="G36" i="29"/>
  <c r="I35" i="29"/>
  <c r="G35" i="29"/>
  <c r="I34" i="29"/>
  <c r="G34" i="29"/>
  <c r="I33" i="29"/>
  <c r="G33" i="29"/>
  <c r="I32" i="29"/>
  <c r="G32" i="29"/>
  <c r="G31" i="29"/>
  <c r="I31" i="29" s="1"/>
  <c r="G23" i="29"/>
  <c r="G25" i="29" s="1"/>
  <c r="P21" i="29"/>
  <c r="T11" i="29"/>
  <c r="R60" i="30"/>
  <c r="P58" i="30"/>
  <c r="G50" i="30"/>
  <c r="I50" i="30" s="1"/>
  <c r="G49" i="30"/>
  <c r="I49" i="30" s="1"/>
  <c r="G48" i="30"/>
  <c r="I48" i="30" s="1"/>
  <c r="G47" i="30"/>
  <c r="I47" i="30" s="1"/>
  <c r="G46" i="30"/>
  <c r="I46" i="30" s="1"/>
  <c r="G45" i="30"/>
  <c r="I45" i="30" s="1"/>
  <c r="G44" i="30"/>
  <c r="I44" i="30" s="1"/>
  <c r="G43" i="30"/>
  <c r="I43" i="30" s="1"/>
  <c r="G42" i="30"/>
  <c r="I42" i="30" s="1"/>
  <c r="G41" i="30"/>
  <c r="I41" i="30" s="1"/>
  <c r="G40" i="30"/>
  <c r="I40" i="30" s="1"/>
  <c r="G39" i="30"/>
  <c r="I39" i="30" s="1"/>
  <c r="G38" i="30"/>
  <c r="I38" i="30" s="1"/>
  <c r="G37" i="30"/>
  <c r="I37" i="30" s="1"/>
  <c r="G36" i="30"/>
  <c r="I36" i="30" s="1"/>
  <c r="G35" i="30"/>
  <c r="I35" i="30" s="1"/>
  <c r="G34" i="30"/>
  <c r="I34" i="30" s="1"/>
  <c r="G33" i="30"/>
  <c r="I33" i="30" s="1"/>
  <c r="G32" i="30"/>
  <c r="I32" i="30" s="1"/>
  <c r="G31" i="30"/>
  <c r="I31" i="30" s="1"/>
  <c r="G23" i="30"/>
  <c r="G25" i="30" s="1"/>
  <c r="M58" i="30" s="1"/>
  <c r="P21" i="30"/>
  <c r="T11" i="30"/>
  <c r="R60" i="31"/>
  <c r="P58" i="31"/>
  <c r="G50" i="31"/>
  <c r="I50" i="31" s="1"/>
  <c r="G49" i="31"/>
  <c r="I49" i="31" s="1"/>
  <c r="G48" i="31"/>
  <c r="I48" i="31" s="1"/>
  <c r="G47" i="31"/>
  <c r="I47" i="31" s="1"/>
  <c r="G46" i="31"/>
  <c r="I46" i="31" s="1"/>
  <c r="G45" i="31"/>
  <c r="I45" i="31" s="1"/>
  <c r="G44" i="31"/>
  <c r="I44" i="31" s="1"/>
  <c r="G43" i="31"/>
  <c r="I43" i="31" s="1"/>
  <c r="G42" i="31"/>
  <c r="I42" i="31" s="1"/>
  <c r="G41" i="31"/>
  <c r="I41" i="31" s="1"/>
  <c r="G40" i="31"/>
  <c r="I40" i="31" s="1"/>
  <c r="G39" i="31"/>
  <c r="I39" i="31" s="1"/>
  <c r="G38" i="31"/>
  <c r="I38" i="31" s="1"/>
  <c r="G37" i="31"/>
  <c r="I37" i="31" s="1"/>
  <c r="G36" i="31"/>
  <c r="I36" i="31" s="1"/>
  <c r="G35" i="31"/>
  <c r="I35" i="31" s="1"/>
  <c r="G34" i="31"/>
  <c r="I34" i="31" s="1"/>
  <c r="G33" i="31"/>
  <c r="I33" i="31" s="1"/>
  <c r="G32" i="31"/>
  <c r="I32" i="31" s="1"/>
  <c r="G31" i="31"/>
  <c r="I31" i="31" s="1"/>
  <c r="G23" i="31"/>
  <c r="G25" i="31" s="1"/>
  <c r="P21" i="31"/>
  <c r="T11" i="31"/>
  <c r="R60" i="32"/>
  <c r="P58" i="32"/>
  <c r="G50" i="32"/>
  <c r="I50" i="32" s="1"/>
  <c r="G49" i="32"/>
  <c r="I49" i="32" s="1"/>
  <c r="G48" i="32"/>
  <c r="I48" i="32" s="1"/>
  <c r="G47" i="32"/>
  <c r="I47" i="32" s="1"/>
  <c r="G46" i="32"/>
  <c r="I46" i="32" s="1"/>
  <c r="G45" i="32"/>
  <c r="I45" i="32" s="1"/>
  <c r="G44" i="32"/>
  <c r="I44" i="32" s="1"/>
  <c r="G43" i="32"/>
  <c r="I43" i="32" s="1"/>
  <c r="G42" i="32"/>
  <c r="I42" i="32" s="1"/>
  <c r="G41" i="32"/>
  <c r="I41" i="32" s="1"/>
  <c r="G40" i="32"/>
  <c r="I40" i="32" s="1"/>
  <c r="G39" i="32"/>
  <c r="I39" i="32" s="1"/>
  <c r="G38" i="32"/>
  <c r="I38" i="32" s="1"/>
  <c r="G37" i="32"/>
  <c r="I37" i="32" s="1"/>
  <c r="G36" i="32"/>
  <c r="I36" i="32" s="1"/>
  <c r="G35" i="32"/>
  <c r="I35" i="32" s="1"/>
  <c r="G34" i="32"/>
  <c r="I34" i="32" s="1"/>
  <c r="G33" i="32"/>
  <c r="I33" i="32" s="1"/>
  <c r="G32" i="32"/>
  <c r="I32" i="32" s="1"/>
  <c r="G31" i="32"/>
  <c r="I31" i="32" s="1"/>
  <c r="G23" i="32"/>
  <c r="G25" i="32" s="1"/>
  <c r="M58" i="32" s="1"/>
  <c r="P21" i="32"/>
  <c r="T11" i="32"/>
  <c r="R60" i="33"/>
  <c r="P58" i="33"/>
  <c r="G50" i="33"/>
  <c r="I50" i="33" s="1"/>
  <c r="G49" i="33"/>
  <c r="I49" i="33" s="1"/>
  <c r="G48" i="33"/>
  <c r="I48" i="33" s="1"/>
  <c r="G47" i="33"/>
  <c r="I47" i="33" s="1"/>
  <c r="G46" i="33"/>
  <c r="I46" i="33" s="1"/>
  <c r="G45" i="33"/>
  <c r="I45" i="33" s="1"/>
  <c r="G44" i="33"/>
  <c r="I44" i="33" s="1"/>
  <c r="G43" i="33"/>
  <c r="I43" i="33" s="1"/>
  <c r="G42" i="33"/>
  <c r="I42" i="33" s="1"/>
  <c r="G41" i="33"/>
  <c r="I41" i="33" s="1"/>
  <c r="G40" i="33"/>
  <c r="I40" i="33" s="1"/>
  <c r="G39" i="33"/>
  <c r="I39" i="33" s="1"/>
  <c r="G38" i="33"/>
  <c r="I38" i="33" s="1"/>
  <c r="G37" i="33"/>
  <c r="I37" i="33" s="1"/>
  <c r="G36" i="33"/>
  <c r="I36" i="33" s="1"/>
  <c r="G35" i="33"/>
  <c r="I35" i="33" s="1"/>
  <c r="G34" i="33"/>
  <c r="I34" i="33" s="1"/>
  <c r="G33" i="33"/>
  <c r="I33" i="33" s="1"/>
  <c r="G32" i="33"/>
  <c r="I32" i="33" s="1"/>
  <c r="G31" i="33"/>
  <c r="I31" i="33" s="1"/>
  <c r="G23" i="33"/>
  <c r="G25" i="33" s="1"/>
  <c r="P21" i="33"/>
  <c r="T11" i="33"/>
  <c r="R60" i="34"/>
  <c r="P58" i="34"/>
  <c r="G50" i="34"/>
  <c r="I50" i="34" s="1"/>
  <c r="G49" i="34"/>
  <c r="I49" i="34" s="1"/>
  <c r="G48" i="34"/>
  <c r="I48" i="34" s="1"/>
  <c r="G47" i="34"/>
  <c r="I47" i="34" s="1"/>
  <c r="G46" i="34"/>
  <c r="I46" i="34" s="1"/>
  <c r="G45" i="34"/>
  <c r="I45" i="34" s="1"/>
  <c r="G44" i="34"/>
  <c r="I44" i="34" s="1"/>
  <c r="G43" i="34"/>
  <c r="I43" i="34" s="1"/>
  <c r="G42" i="34"/>
  <c r="I42" i="34" s="1"/>
  <c r="G41" i="34"/>
  <c r="I41" i="34" s="1"/>
  <c r="G40" i="34"/>
  <c r="I40" i="34" s="1"/>
  <c r="G39" i="34"/>
  <c r="I39" i="34" s="1"/>
  <c r="G38" i="34"/>
  <c r="I38" i="34" s="1"/>
  <c r="G37" i="34"/>
  <c r="I37" i="34" s="1"/>
  <c r="G36" i="34"/>
  <c r="I36" i="34" s="1"/>
  <c r="G35" i="34"/>
  <c r="I35" i="34" s="1"/>
  <c r="G34" i="34"/>
  <c r="I34" i="34" s="1"/>
  <c r="G33" i="34"/>
  <c r="I33" i="34" s="1"/>
  <c r="G32" i="34"/>
  <c r="I32" i="34" s="1"/>
  <c r="G31" i="34"/>
  <c r="I31" i="34" s="1"/>
  <c r="G23" i="34"/>
  <c r="G25" i="34" s="1"/>
  <c r="P21" i="34"/>
  <c r="T11" i="34"/>
  <c r="R60" i="35"/>
  <c r="P58" i="35"/>
  <c r="G50" i="35"/>
  <c r="I50" i="35" s="1"/>
  <c r="G49" i="35"/>
  <c r="I49" i="35" s="1"/>
  <c r="G48" i="35"/>
  <c r="I48" i="35" s="1"/>
  <c r="G47" i="35"/>
  <c r="I47" i="35" s="1"/>
  <c r="G46" i="35"/>
  <c r="I46" i="35" s="1"/>
  <c r="G45" i="35"/>
  <c r="I45" i="35" s="1"/>
  <c r="G44" i="35"/>
  <c r="I44" i="35" s="1"/>
  <c r="G43" i="35"/>
  <c r="I43" i="35" s="1"/>
  <c r="G42" i="35"/>
  <c r="I42" i="35" s="1"/>
  <c r="G41" i="35"/>
  <c r="I41" i="35" s="1"/>
  <c r="G40" i="35"/>
  <c r="I40" i="35" s="1"/>
  <c r="G39" i="35"/>
  <c r="I39" i="35" s="1"/>
  <c r="G38" i="35"/>
  <c r="I38" i="35" s="1"/>
  <c r="G37" i="35"/>
  <c r="I37" i="35" s="1"/>
  <c r="G36" i="35"/>
  <c r="I36" i="35" s="1"/>
  <c r="G35" i="35"/>
  <c r="I35" i="35" s="1"/>
  <c r="G34" i="35"/>
  <c r="I34" i="35" s="1"/>
  <c r="G33" i="35"/>
  <c r="I33" i="35" s="1"/>
  <c r="G32" i="35"/>
  <c r="I32" i="35" s="1"/>
  <c r="G31" i="35"/>
  <c r="I31" i="35" s="1"/>
  <c r="G23" i="35"/>
  <c r="G25" i="35" s="1"/>
  <c r="P21" i="35"/>
  <c r="T11" i="35"/>
  <c r="R60" i="36"/>
  <c r="P58" i="36"/>
  <c r="G50" i="36"/>
  <c r="I50" i="36" s="1"/>
  <c r="G49" i="36"/>
  <c r="I49" i="36" s="1"/>
  <c r="G48" i="36"/>
  <c r="I48" i="36" s="1"/>
  <c r="G47" i="36"/>
  <c r="I47" i="36" s="1"/>
  <c r="G46" i="36"/>
  <c r="I46" i="36" s="1"/>
  <c r="G45" i="36"/>
  <c r="I45" i="36" s="1"/>
  <c r="G44" i="36"/>
  <c r="I44" i="36" s="1"/>
  <c r="G43" i="36"/>
  <c r="I43" i="36" s="1"/>
  <c r="G42" i="36"/>
  <c r="I42" i="36" s="1"/>
  <c r="G41" i="36"/>
  <c r="I41" i="36" s="1"/>
  <c r="G40" i="36"/>
  <c r="I40" i="36" s="1"/>
  <c r="G39" i="36"/>
  <c r="I39" i="36" s="1"/>
  <c r="G38" i="36"/>
  <c r="I38" i="36" s="1"/>
  <c r="G37" i="36"/>
  <c r="I37" i="36" s="1"/>
  <c r="G36" i="36"/>
  <c r="I36" i="36" s="1"/>
  <c r="G35" i="36"/>
  <c r="I35" i="36" s="1"/>
  <c r="G34" i="36"/>
  <c r="I34" i="36" s="1"/>
  <c r="G33" i="36"/>
  <c r="I33" i="36" s="1"/>
  <c r="G32" i="36"/>
  <c r="I32" i="36" s="1"/>
  <c r="G31" i="36"/>
  <c r="I31" i="36" s="1"/>
  <c r="G23" i="36"/>
  <c r="G25" i="36" s="1"/>
  <c r="P21" i="36"/>
  <c r="T11" i="36"/>
  <c r="R60" i="37"/>
  <c r="P58" i="37"/>
  <c r="G50" i="37"/>
  <c r="I50" i="37" s="1"/>
  <c r="G49" i="37"/>
  <c r="I49" i="37" s="1"/>
  <c r="G48" i="37"/>
  <c r="I48" i="37" s="1"/>
  <c r="G47" i="37"/>
  <c r="I47" i="37" s="1"/>
  <c r="G46" i="37"/>
  <c r="I46" i="37" s="1"/>
  <c r="G45" i="37"/>
  <c r="I45" i="37" s="1"/>
  <c r="G44" i="37"/>
  <c r="I44" i="37" s="1"/>
  <c r="G43" i="37"/>
  <c r="I43" i="37" s="1"/>
  <c r="G42" i="37"/>
  <c r="I42" i="37" s="1"/>
  <c r="G41" i="37"/>
  <c r="I41" i="37" s="1"/>
  <c r="G40" i="37"/>
  <c r="I40" i="37" s="1"/>
  <c r="G39" i="37"/>
  <c r="I39" i="37" s="1"/>
  <c r="G38" i="37"/>
  <c r="I38" i="37" s="1"/>
  <c r="G37" i="37"/>
  <c r="I37" i="37" s="1"/>
  <c r="G36" i="37"/>
  <c r="I36" i="37" s="1"/>
  <c r="G35" i="37"/>
  <c r="I35" i="37" s="1"/>
  <c r="G34" i="37"/>
  <c r="I34" i="37" s="1"/>
  <c r="G33" i="37"/>
  <c r="I33" i="37" s="1"/>
  <c r="G32" i="37"/>
  <c r="I32" i="37" s="1"/>
  <c r="G31" i="37"/>
  <c r="I31" i="37" s="1"/>
  <c r="G23" i="37"/>
  <c r="G25" i="37" s="1"/>
  <c r="P21" i="37"/>
  <c r="T11" i="37"/>
  <c r="P21" i="38"/>
  <c r="R60" i="38"/>
  <c r="P58" i="38"/>
  <c r="G50" i="38"/>
  <c r="I50" i="38" s="1"/>
  <c r="G49" i="38"/>
  <c r="I49" i="38" s="1"/>
  <c r="G48" i="38"/>
  <c r="I48" i="38" s="1"/>
  <c r="G47" i="38"/>
  <c r="I47" i="38" s="1"/>
  <c r="G46" i="38"/>
  <c r="I46" i="38" s="1"/>
  <c r="G45" i="38"/>
  <c r="I45" i="38" s="1"/>
  <c r="G44" i="38"/>
  <c r="I44" i="38" s="1"/>
  <c r="I43" i="38"/>
  <c r="G43" i="38"/>
  <c r="I42" i="38"/>
  <c r="G42" i="38"/>
  <c r="I41" i="38"/>
  <c r="G41" i="38"/>
  <c r="I40" i="38"/>
  <c r="G40" i="38"/>
  <c r="I39" i="38"/>
  <c r="G39" i="38"/>
  <c r="I38" i="38"/>
  <c r="G38" i="38"/>
  <c r="I37" i="38"/>
  <c r="G37" i="38"/>
  <c r="I36" i="38"/>
  <c r="G36" i="38"/>
  <c r="I35" i="38"/>
  <c r="G35" i="38"/>
  <c r="I34" i="38"/>
  <c r="G34" i="38"/>
  <c r="I33" i="38"/>
  <c r="G33" i="38"/>
  <c r="I32" i="38"/>
  <c r="G32" i="38"/>
  <c r="I31" i="38"/>
  <c r="G31" i="38"/>
  <c r="G25" i="38"/>
  <c r="M58" i="38" s="1"/>
  <c r="G23" i="38"/>
  <c r="T11" i="38"/>
  <c r="R60" i="39"/>
  <c r="P58" i="39"/>
  <c r="G50" i="39"/>
  <c r="I50" i="39" s="1"/>
  <c r="G49" i="39"/>
  <c r="I49" i="39" s="1"/>
  <c r="G48" i="39"/>
  <c r="I48" i="39" s="1"/>
  <c r="G47" i="39"/>
  <c r="I47" i="39" s="1"/>
  <c r="G46" i="39"/>
  <c r="I46" i="39" s="1"/>
  <c r="G45" i="39"/>
  <c r="I45" i="39" s="1"/>
  <c r="G44" i="39"/>
  <c r="I44" i="39" s="1"/>
  <c r="G43" i="39"/>
  <c r="I43" i="39" s="1"/>
  <c r="G42" i="39"/>
  <c r="I42" i="39" s="1"/>
  <c r="G41" i="39"/>
  <c r="I41" i="39" s="1"/>
  <c r="G40" i="39"/>
  <c r="I40" i="39" s="1"/>
  <c r="G39" i="39"/>
  <c r="I39" i="39" s="1"/>
  <c r="G38" i="39"/>
  <c r="I38" i="39" s="1"/>
  <c r="G37" i="39"/>
  <c r="I37" i="39" s="1"/>
  <c r="G36" i="39"/>
  <c r="I36" i="39" s="1"/>
  <c r="G35" i="39"/>
  <c r="I35" i="39" s="1"/>
  <c r="G34" i="39"/>
  <c r="I34" i="39" s="1"/>
  <c r="G33" i="39"/>
  <c r="I33" i="39" s="1"/>
  <c r="G32" i="39"/>
  <c r="I32" i="39" s="1"/>
  <c r="G31" i="39"/>
  <c r="I31" i="39" s="1"/>
  <c r="G23" i="39"/>
  <c r="G25" i="39" s="1"/>
  <c r="P21" i="39"/>
  <c r="T11" i="39"/>
  <c r="R60" i="27"/>
  <c r="P58" i="27"/>
  <c r="I50" i="27"/>
  <c r="G50" i="27"/>
  <c r="I49" i="27"/>
  <c r="G49" i="27"/>
  <c r="I48" i="27"/>
  <c r="G48" i="27"/>
  <c r="I47" i="27"/>
  <c r="G47" i="27"/>
  <c r="I46" i="27"/>
  <c r="G46" i="27"/>
  <c r="I45" i="27"/>
  <c r="G45" i="27"/>
  <c r="I44" i="27"/>
  <c r="G44" i="27"/>
  <c r="I43" i="27"/>
  <c r="G43" i="27"/>
  <c r="I42" i="27"/>
  <c r="G42" i="27"/>
  <c r="I41" i="27"/>
  <c r="G41" i="27"/>
  <c r="I40" i="27"/>
  <c r="G40" i="27"/>
  <c r="I39" i="27"/>
  <c r="G39" i="27"/>
  <c r="I38" i="27"/>
  <c r="G38" i="27"/>
  <c r="I37" i="27"/>
  <c r="G37" i="27"/>
  <c r="I36" i="27"/>
  <c r="G36" i="27"/>
  <c r="I35" i="27"/>
  <c r="G35" i="27"/>
  <c r="I34" i="27"/>
  <c r="G34" i="27"/>
  <c r="I33" i="27"/>
  <c r="G33" i="27"/>
  <c r="I32" i="27"/>
  <c r="G32" i="27"/>
  <c r="I31" i="27"/>
  <c r="G31" i="27"/>
  <c r="G23" i="27"/>
  <c r="G25" i="27" s="1"/>
  <c r="P21" i="27"/>
  <c r="T11" i="27"/>
  <c r="R60" i="25"/>
  <c r="P58" i="25"/>
  <c r="G50" i="25"/>
  <c r="I50" i="25" s="1"/>
  <c r="G49" i="25"/>
  <c r="I49" i="25" s="1"/>
  <c r="G48" i="25"/>
  <c r="I48" i="25" s="1"/>
  <c r="G47" i="25"/>
  <c r="I47" i="25" s="1"/>
  <c r="G46" i="25"/>
  <c r="I46" i="25" s="1"/>
  <c r="G45" i="25"/>
  <c r="I45" i="25" s="1"/>
  <c r="G44" i="25"/>
  <c r="I44" i="25" s="1"/>
  <c r="G43" i="25"/>
  <c r="I43" i="25" s="1"/>
  <c r="G42" i="25"/>
  <c r="I42" i="25" s="1"/>
  <c r="G41" i="25"/>
  <c r="I41" i="25" s="1"/>
  <c r="G40" i="25"/>
  <c r="I40" i="25" s="1"/>
  <c r="G39" i="25"/>
  <c r="I39" i="25" s="1"/>
  <c r="G38" i="25"/>
  <c r="I38" i="25" s="1"/>
  <c r="G37" i="25"/>
  <c r="I37" i="25" s="1"/>
  <c r="G36" i="25"/>
  <c r="I36" i="25" s="1"/>
  <c r="G35" i="25"/>
  <c r="I35" i="25" s="1"/>
  <c r="G34" i="25"/>
  <c r="I34" i="25" s="1"/>
  <c r="G33" i="25"/>
  <c r="I33" i="25" s="1"/>
  <c r="G32" i="25"/>
  <c r="I32" i="25" s="1"/>
  <c r="G31" i="25"/>
  <c r="I31" i="25" s="1"/>
  <c r="G23" i="25"/>
  <c r="G25" i="25" s="1"/>
  <c r="M58" i="25" s="1"/>
  <c r="P21" i="25"/>
  <c r="T11" i="25"/>
  <c r="R60" i="24"/>
  <c r="P58" i="24"/>
  <c r="G50" i="24"/>
  <c r="I50" i="24" s="1"/>
  <c r="G49" i="24"/>
  <c r="I49" i="24" s="1"/>
  <c r="G48" i="24"/>
  <c r="I48" i="24" s="1"/>
  <c r="G47" i="24"/>
  <c r="I47" i="24" s="1"/>
  <c r="G46" i="24"/>
  <c r="I46" i="24" s="1"/>
  <c r="G45" i="24"/>
  <c r="I45" i="24" s="1"/>
  <c r="G44" i="24"/>
  <c r="I44" i="24" s="1"/>
  <c r="G43" i="24"/>
  <c r="I43" i="24" s="1"/>
  <c r="G42" i="24"/>
  <c r="I42" i="24" s="1"/>
  <c r="G41" i="24"/>
  <c r="I41" i="24" s="1"/>
  <c r="G40" i="24"/>
  <c r="I40" i="24" s="1"/>
  <c r="G39" i="24"/>
  <c r="I39" i="24" s="1"/>
  <c r="G38" i="24"/>
  <c r="I38" i="24" s="1"/>
  <c r="G37" i="24"/>
  <c r="I37" i="24" s="1"/>
  <c r="G36" i="24"/>
  <c r="I36" i="24" s="1"/>
  <c r="G35" i="24"/>
  <c r="I35" i="24" s="1"/>
  <c r="G34" i="24"/>
  <c r="I34" i="24" s="1"/>
  <c r="G33" i="24"/>
  <c r="I33" i="24" s="1"/>
  <c r="G32" i="24"/>
  <c r="I32" i="24" s="1"/>
  <c r="G31" i="24"/>
  <c r="I31" i="24" s="1"/>
  <c r="G23" i="24"/>
  <c r="G25" i="24" s="1"/>
  <c r="P21" i="24"/>
  <c r="T11" i="24"/>
  <c r="R60" i="23"/>
  <c r="P58" i="23"/>
  <c r="G50" i="23"/>
  <c r="I50" i="23" s="1"/>
  <c r="G49" i="23"/>
  <c r="I49" i="23" s="1"/>
  <c r="G48" i="23"/>
  <c r="I48" i="23" s="1"/>
  <c r="G47" i="23"/>
  <c r="I47" i="23" s="1"/>
  <c r="G46" i="23"/>
  <c r="I46" i="23" s="1"/>
  <c r="G45" i="23"/>
  <c r="I45" i="23" s="1"/>
  <c r="G44" i="23"/>
  <c r="I44" i="23" s="1"/>
  <c r="G43" i="23"/>
  <c r="I43" i="23" s="1"/>
  <c r="G42" i="23"/>
  <c r="I42" i="23" s="1"/>
  <c r="G41" i="23"/>
  <c r="I41" i="23" s="1"/>
  <c r="G40" i="23"/>
  <c r="I40" i="23" s="1"/>
  <c r="G39" i="23"/>
  <c r="I39" i="23" s="1"/>
  <c r="G38" i="23"/>
  <c r="I38" i="23" s="1"/>
  <c r="G37" i="23"/>
  <c r="I37" i="23" s="1"/>
  <c r="G36" i="23"/>
  <c r="I36" i="23" s="1"/>
  <c r="G35" i="23"/>
  <c r="I35" i="23" s="1"/>
  <c r="G34" i="23"/>
  <c r="I34" i="23" s="1"/>
  <c r="G33" i="23"/>
  <c r="I33" i="23" s="1"/>
  <c r="G32" i="23"/>
  <c r="I32" i="23" s="1"/>
  <c r="G31" i="23"/>
  <c r="I31" i="23" s="1"/>
  <c r="G23" i="23"/>
  <c r="G25" i="23" s="1"/>
  <c r="P21" i="23"/>
  <c r="T11" i="23"/>
  <c r="R60" i="22"/>
  <c r="P58" i="22"/>
  <c r="G50" i="22"/>
  <c r="I50" i="22" s="1"/>
  <c r="G49" i="22"/>
  <c r="I49" i="22" s="1"/>
  <c r="G48" i="22"/>
  <c r="I48" i="22" s="1"/>
  <c r="G47" i="22"/>
  <c r="I47" i="22" s="1"/>
  <c r="G46" i="22"/>
  <c r="I46" i="22" s="1"/>
  <c r="G45" i="22"/>
  <c r="I45" i="22" s="1"/>
  <c r="G44" i="22"/>
  <c r="I44" i="22" s="1"/>
  <c r="G43" i="22"/>
  <c r="I43" i="22" s="1"/>
  <c r="G42" i="22"/>
  <c r="I42" i="22" s="1"/>
  <c r="G41" i="22"/>
  <c r="I41" i="22" s="1"/>
  <c r="G40" i="22"/>
  <c r="I40" i="22" s="1"/>
  <c r="G39" i="22"/>
  <c r="I39" i="22" s="1"/>
  <c r="G38" i="22"/>
  <c r="I38" i="22" s="1"/>
  <c r="G37" i="22"/>
  <c r="I37" i="22" s="1"/>
  <c r="G36" i="22"/>
  <c r="I36" i="22" s="1"/>
  <c r="G35" i="22"/>
  <c r="I35" i="22" s="1"/>
  <c r="G34" i="22"/>
  <c r="I34" i="22" s="1"/>
  <c r="G33" i="22"/>
  <c r="I33" i="22" s="1"/>
  <c r="G32" i="22"/>
  <c r="I32" i="22" s="1"/>
  <c r="G31" i="22"/>
  <c r="I31" i="22" s="1"/>
  <c r="G23" i="22"/>
  <c r="G25" i="22" s="1"/>
  <c r="M58" i="22" s="1"/>
  <c r="P21" i="22"/>
  <c r="T11" i="22"/>
  <c r="R60" i="21"/>
  <c r="P58" i="21"/>
  <c r="G50" i="21"/>
  <c r="I50" i="21" s="1"/>
  <c r="G49" i="21"/>
  <c r="I49" i="21" s="1"/>
  <c r="G48" i="21"/>
  <c r="I48" i="21" s="1"/>
  <c r="G47" i="2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23" i="21"/>
  <c r="G25" i="21" s="1"/>
  <c r="P21" i="21"/>
  <c r="T11" i="21"/>
  <c r="R60" i="20"/>
  <c r="P58" i="20"/>
  <c r="G50" i="20"/>
  <c r="I50" i="20" s="1"/>
  <c r="G49" i="20"/>
  <c r="I49" i="20"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23" i="20"/>
  <c r="G25" i="20" s="1"/>
  <c r="M58" i="20" s="1"/>
  <c r="P21" i="20"/>
  <c r="T11" i="20"/>
  <c r="R60" i="19"/>
  <c r="P58" i="19"/>
  <c r="G50" i="19"/>
  <c r="I50" i="19" s="1"/>
  <c r="G49" i="19"/>
  <c r="I49" i="19" s="1"/>
  <c r="G48" i="19"/>
  <c r="I48" i="19" s="1"/>
  <c r="G47" i="19"/>
  <c r="I47" i="19" s="1"/>
  <c r="G46" i="19"/>
  <c r="I46" i="19" s="1"/>
  <c r="G45" i="19"/>
  <c r="I45" i="19" s="1"/>
  <c r="G44" i="19"/>
  <c r="I44" i="19" s="1"/>
  <c r="G43" i="19"/>
  <c r="I43" i="19" s="1"/>
  <c r="G42" i="19"/>
  <c r="I42" i="19" s="1"/>
  <c r="G41" i="19"/>
  <c r="I41" i="19" s="1"/>
  <c r="G40" i="19"/>
  <c r="I40" i="19" s="1"/>
  <c r="G39" i="19"/>
  <c r="I39" i="19" s="1"/>
  <c r="G38" i="19"/>
  <c r="I38" i="19" s="1"/>
  <c r="G37" i="19"/>
  <c r="I37" i="19" s="1"/>
  <c r="G36" i="19"/>
  <c r="I36" i="19" s="1"/>
  <c r="G35" i="19"/>
  <c r="I35" i="19" s="1"/>
  <c r="G34" i="19"/>
  <c r="I34" i="19" s="1"/>
  <c r="G33" i="19"/>
  <c r="I33" i="19" s="1"/>
  <c r="G32" i="19"/>
  <c r="I32" i="19" s="1"/>
  <c r="G31" i="19"/>
  <c r="I31" i="19" s="1"/>
  <c r="G23" i="19"/>
  <c r="G25" i="19" s="1"/>
  <c r="P21" i="19"/>
  <c r="T11" i="19"/>
  <c r="R60" i="18"/>
  <c r="P58" i="18"/>
  <c r="G50" i="18"/>
  <c r="I50" i="18" s="1"/>
  <c r="G49" i="18"/>
  <c r="I49" i="18" s="1"/>
  <c r="G48" i="18"/>
  <c r="I48" i="18" s="1"/>
  <c r="G47" i="18"/>
  <c r="I47" i="18" s="1"/>
  <c r="G46" i="18"/>
  <c r="I46" i="18" s="1"/>
  <c r="G45" i="18"/>
  <c r="I45" i="18" s="1"/>
  <c r="G44" i="18"/>
  <c r="I44" i="18" s="1"/>
  <c r="G43" i="18"/>
  <c r="I43" i="18" s="1"/>
  <c r="G42" i="18"/>
  <c r="I42" i="18" s="1"/>
  <c r="G41" i="18"/>
  <c r="I41" i="18" s="1"/>
  <c r="G40" i="18"/>
  <c r="I40" i="18" s="1"/>
  <c r="G39" i="18"/>
  <c r="I39" i="18" s="1"/>
  <c r="G38" i="18"/>
  <c r="I38" i="18" s="1"/>
  <c r="G37" i="18"/>
  <c r="I37" i="18" s="1"/>
  <c r="G36" i="18"/>
  <c r="I36" i="18" s="1"/>
  <c r="G35" i="18"/>
  <c r="I35" i="18" s="1"/>
  <c r="G34" i="18"/>
  <c r="I34" i="18" s="1"/>
  <c r="G33" i="18"/>
  <c r="I33" i="18" s="1"/>
  <c r="G32" i="18"/>
  <c r="I32" i="18" s="1"/>
  <c r="G31" i="18"/>
  <c r="I31" i="18" s="1"/>
  <c r="G23" i="18"/>
  <c r="G25" i="18" s="1"/>
  <c r="M58" i="18" s="1"/>
  <c r="T11" i="18"/>
  <c r="R60" i="17"/>
  <c r="P58" i="17"/>
  <c r="G50" i="17"/>
  <c r="I50" i="17" s="1"/>
  <c r="G49" i="17"/>
  <c r="I49" i="17" s="1"/>
  <c r="G48" i="17"/>
  <c r="I48" i="17" s="1"/>
  <c r="G47" i="17"/>
  <c r="I47" i="17" s="1"/>
  <c r="G46" i="17"/>
  <c r="I46" i="17" s="1"/>
  <c r="G45" i="17"/>
  <c r="I45" i="17" s="1"/>
  <c r="G44" i="17"/>
  <c r="I44" i="17" s="1"/>
  <c r="G43" i="17"/>
  <c r="I43" i="17" s="1"/>
  <c r="G42" i="17"/>
  <c r="I42" i="17" s="1"/>
  <c r="G41" i="17"/>
  <c r="I41" i="17" s="1"/>
  <c r="G40" i="17"/>
  <c r="I40" i="17" s="1"/>
  <c r="G39" i="17"/>
  <c r="I39" i="17" s="1"/>
  <c r="G38" i="17"/>
  <c r="I38" i="17" s="1"/>
  <c r="G37" i="17"/>
  <c r="I37" i="17" s="1"/>
  <c r="G36" i="17"/>
  <c r="I36" i="17" s="1"/>
  <c r="G35" i="17"/>
  <c r="I35" i="17" s="1"/>
  <c r="G34" i="17"/>
  <c r="I34" i="17" s="1"/>
  <c r="G33" i="17"/>
  <c r="I33" i="17" s="1"/>
  <c r="G32" i="17"/>
  <c r="I32" i="17" s="1"/>
  <c r="G31" i="17"/>
  <c r="I31" i="17" s="1"/>
  <c r="G23" i="17"/>
  <c r="G25" i="17" s="1"/>
  <c r="P21" i="17"/>
  <c r="T11" i="17"/>
  <c r="R60" i="16"/>
  <c r="P58" i="16"/>
  <c r="G50" i="16"/>
  <c r="I50" i="16" s="1"/>
  <c r="G49" i="16"/>
  <c r="I49" i="16" s="1"/>
  <c r="G48" i="16"/>
  <c r="I48" i="16" s="1"/>
  <c r="G47" i="16"/>
  <c r="I47" i="16" s="1"/>
  <c r="G46" i="16"/>
  <c r="I46" i="16" s="1"/>
  <c r="G45" i="16"/>
  <c r="I45" i="16" s="1"/>
  <c r="G44" i="16"/>
  <c r="I44" i="16" s="1"/>
  <c r="G43" i="16"/>
  <c r="I43" i="16" s="1"/>
  <c r="G42" i="16"/>
  <c r="I42" i="16" s="1"/>
  <c r="G41" i="16"/>
  <c r="I41" i="16" s="1"/>
  <c r="G40" i="16"/>
  <c r="I40" i="16" s="1"/>
  <c r="G39" i="16"/>
  <c r="I39" i="16" s="1"/>
  <c r="G38" i="16"/>
  <c r="I38" i="16" s="1"/>
  <c r="G37" i="16"/>
  <c r="I37" i="16" s="1"/>
  <c r="G36" i="16"/>
  <c r="I36" i="16" s="1"/>
  <c r="G35" i="16"/>
  <c r="I35" i="16" s="1"/>
  <c r="G34" i="16"/>
  <c r="I34" i="16" s="1"/>
  <c r="G33" i="16"/>
  <c r="I33" i="16" s="1"/>
  <c r="G32" i="16"/>
  <c r="I32" i="16" s="1"/>
  <c r="G31" i="16"/>
  <c r="I31" i="16" s="1"/>
  <c r="G23" i="16"/>
  <c r="G25" i="16" s="1"/>
  <c r="P21" i="16"/>
  <c r="T11" i="16"/>
  <c r="R60" i="47"/>
  <c r="P58" i="47"/>
  <c r="G50" i="47"/>
  <c r="I50" i="47" s="1"/>
  <c r="G49" i="47"/>
  <c r="I49" i="47" s="1"/>
  <c r="G48" i="47"/>
  <c r="I48" i="47" s="1"/>
  <c r="G47" i="47"/>
  <c r="I47" i="47" s="1"/>
  <c r="G46" i="47"/>
  <c r="I46" i="47" s="1"/>
  <c r="G45" i="47"/>
  <c r="I45" i="47" s="1"/>
  <c r="G44" i="47"/>
  <c r="I44" i="47" s="1"/>
  <c r="G43" i="47"/>
  <c r="I43" i="47" s="1"/>
  <c r="G42" i="47"/>
  <c r="I42" i="47" s="1"/>
  <c r="G41" i="47"/>
  <c r="I41" i="47" s="1"/>
  <c r="G40" i="47"/>
  <c r="I40" i="47" s="1"/>
  <c r="G39" i="47"/>
  <c r="I39" i="47" s="1"/>
  <c r="G38" i="47"/>
  <c r="I38" i="47" s="1"/>
  <c r="G37" i="47"/>
  <c r="I37" i="47" s="1"/>
  <c r="G36" i="47"/>
  <c r="I36" i="47" s="1"/>
  <c r="G35" i="47"/>
  <c r="I35" i="47" s="1"/>
  <c r="G34" i="47"/>
  <c r="I34" i="47" s="1"/>
  <c r="G33" i="47"/>
  <c r="I33" i="47" s="1"/>
  <c r="G32" i="47"/>
  <c r="I32" i="47" s="1"/>
  <c r="G31" i="47"/>
  <c r="I31" i="47" s="1"/>
  <c r="G23" i="47"/>
  <c r="G25" i="47" s="1"/>
  <c r="P21" i="47"/>
  <c r="T11" i="47"/>
  <c r="R60" i="15"/>
  <c r="P58" i="15"/>
  <c r="G50" i="15"/>
  <c r="I50" i="15" s="1"/>
  <c r="G49" i="15"/>
  <c r="I49" i="15" s="1"/>
  <c r="G48" i="15"/>
  <c r="I48" i="15" s="1"/>
  <c r="G47" i="15"/>
  <c r="I47" i="15" s="1"/>
  <c r="G46" i="15"/>
  <c r="I46" i="15" s="1"/>
  <c r="G45" i="15"/>
  <c r="I45" i="15" s="1"/>
  <c r="G44" i="15"/>
  <c r="I44" i="15" s="1"/>
  <c r="G43" i="15"/>
  <c r="I43" i="15" s="1"/>
  <c r="G42" i="15"/>
  <c r="I42" i="15" s="1"/>
  <c r="G41" i="15"/>
  <c r="I41" i="15" s="1"/>
  <c r="G40" i="15"/>
  <c r="I40" i="15" s="1"/>
  <c r="G39" i="15"/>
  <c r="I39" i="15" s="1"/>
  <c r="G38" i="15"/>
  <c r="I38" i="15" s="1"/>
  <c r="G37" i="15"/>
  <c r="I37" i="15" s="1"/>
  <c r="G36" i="15"/>
  <c r="I36" i="15" s="1"/>
  <c r="G35" i="15"/>
  <c r="I35" i="15" s="1"/>
  <c r="G34" i="15"/>
  <c r="I34" i="15" s="1"/>
  <c r="G33" i="15"/>
  <c r="I33" i="15" s="1"/>
  <c r="G32" i="15"/>
  <c r="I32" i="15" s="1"/>
  <c r="G31" i="15"/>
  <c r="I31" i="15" s="1"/>
  <c r="G23" i="15"/>
  <c r="G25" i="15" s="1"/>
  <c r="P21" i="15"/>
  <c r="T11" i="15"/>
  <c r="R60" i="14"/>
  <c r="P58" i="14"/>
  <c r="G50" i="14"/>
  <c r="I50" i="14" s="1"/>
  <c r="G49" i="14"/>
  <c r="I49" i="14" s="1"/>
  <c r="G48" i="14"/>
  <c r="I48" i="14" s="1"/>
  <c r="G47" i="14"/>
  <c r="I47" i="14" s="1"/>
  <c r="G46" i="14"/>
  <c r="I46" i="14" s="1"/>
  <c r="G45" i="14"/>
  <c r="I45" i="14" s="1"/>
  <c r="G44" i="14"/>
  <c r="I44" i="14" s="1"/>
  <c r="G43" i="14"/>
  <c r="I43" i="14" s="1"/>
  <c r="G42" i="14"/>
  <c r="I42" i="14" s="1"/>
  <c r="G41" i="14"/>
  <c r="I41" i="14" s="1"/>
  <c r="G40" i="14"/>
  <c r="I40" i="14" s="1"/>
  <c r="G39" i="14"/>
  <c r="I39" i="14" s="1"/>
  <c r="G38" i="14"/>
  <c r="I38" i="14" s="1"/>
  <c r="G37" i="14"/>
  <c r="I37" i="14" s="1"/>
  <c r="G36" i="14"/>
  <c r="I36" i="14" s="1"/>
  <c r="G35" i="14"/>
  <c r="I35" i="14" s="1"/>
  <c r="G34" i="14"/>
  <c r="I34" i="14" s="1"/>
  <c r="G33" i="14"/>
  <c r="I33" i="14" s="1"/>
  <c r="G32" i="14"/>
  <c r="I32" i="14" s="1"/>
  <c r="G31" i="14"/>
  <c r="I31" i="14" s="1"/>
  <c r="G23" i="14"/>
  <c r="G25" i="14" s="1"/>
  <c r="P21" i="14"/>
  <c r="T11" i="14"/>
  <c r="R60" i="13"/>
  <c r="P58" i="13"/>
  <c r="G50" i="13"/>
  <c r="I50" i="13" s="1"/>
  <c r="G49" i="13"/>
  <c r="I49" i="13" s="1"/>
  <c r="G48" i="13"/>
  <c r="I48" i="13" s="1"/>
  <c r="G47" i="13"/>
  <c r="I47" i="13" s="1"/>
  <c r="G46" i="13"/>
  <c r="I46" i="13" s="1"/>
  <c r="G45" i="13"/>
  <c r="I45" i="13" s="1"/>
  <c r="G44" i="13"/>
  <c r="I44" i="13" s="1"/>
  <c r="G43" i="13"/>
  <c r="I43" i="13" s="1"/>
  <c r="G42" i="13"/>
  <c r="I42" i="13" s="1"/>
  <c r="G41" i="13"/>
  <c r="I41" i="13" s="1"/>
  <c r="G40" i="13"/>
  <c r="I40" i="13" s="1"/>
  <c r="G39" i="13"/>
  <c r="I39" i="13" s="1"/>
  <c r="G38" i="13"/>
  <c r="I38" i="13" s="1"/>
  <c r="G37" i="13"/>
  <c r="I37" i="13" s="1"/>
  <c r="G36" i="13"/>
  <c r="I36" i="13" s="1"/>
  <c r="G35" i="13"/>
  <c r="I35" i="13" s="1"/>
  <c r="G34" i="13"/>
  <c r="I34" i="13" s="1"/>
  <c r="G33" i="13"/>
  <c r="I33" i="13" s="1"/>
  <c r="G32" i="13"/>
  <c r="I32" i="13" s="1"/>
  <c r="G31" i="13"/>
  <c r="I31" i="13" s="1"/>
  <c r="G23" i="13"/>
  <c r="G25" i="13" s="1"/>
  <c r="P21" i="13"/>
  <c r="T11" i="13"/>
  <c r="R60" i="12"/>
  <c r="G50" i="12"/>
  <c r="I50" i="12" s="1"/>
  <c r="G49" i="12"/>
  <c r="I49" i="12" s="1"/>
  <c r="G48" i="12"/>
  <c r="I48" i="12" s="1"/>
  <c r="G47" i="12"/>
  <c r="I47" i="12" s="1"/>
  <c r="G46" i="12"/>
  <c r="I46" i="12" s="1"/>
  <c r="G45" i="12"/>
  <c r="I45" i="12" s="1"/>
  <c r="G44" i="12"/>
  <c r="I44" i="12" s="1"/>
  <c r="G43" i="12"/>
  <c r="I43" i="12" s="1"/>
  <c r="G42" i="12"/>
  <c r="I42" i="12" s="1"/>
  <c r="G41" i="12"/>
  <c r="I41" i="12" s="1"/>
  <c r="G40" i="12"/>
  <c r="I40" i="12" s="1"/>
  <c r="G39" i="12"/>
  <c r="I39" i="12" s="1"/>
  <c r="G38" i="12"/>
  <c r="I38" i="12" s="1"/>
  <c r="G37" i="12"/>
  <c r="I37" i="12" s="1"/>
  <c r="G36" i="12"/>
  <c r="I36" i="12" s="1"/>
  <c r="G35" i="12"/>
  <c r="I35" i="12" s="1"/>
  <c r="G34" i="12"/>
  <c r="I34" i="12" s="1"/>
  <c r="G33" i="12"/>
  <c r="I33" i="12" s="1"/>
  <c r="G32" i="12"/>
  <c r="I32" i="12" s="1"/>
  <c r="G31" i="12"/>
  <c r="I31" i="12" s="1"/>
  <c r="G23" i="12"/>
  <c r="G25" i="12" s="1"/>
  <c r="T11" i="12"/>
  <c r="M58" i="40" l="1"/>
  <c r="M58" i="26"/>
  <c r="M58" i="42"/>
  <c r="M58" i="44"/>
  <c r="M58" i="46"/>
  <c r="M58" i="29"/>
  <c r="M58" i="31"/>
  <c r="M58" i="33"/>
  <c r="M58" i="34"/>
  <c r="M58" i="35"/>
  <c r="M58" i="36"/>
  <c r="M58" i="37"/>
  <c r="M58" i="39"/>
  <c r="M58" i="27"/>
  <c r="M58" i="24"/>
  <c r="M58" i="23"/>
  <c r="M58" i="21"/>
  <c r="M58" i="19"/>
  <c r="M58" i="17"/>
  <c r="M58" i="16"/>
  <c r="M58" i="47"/>
  <c r="M58" i="15"/>
  <c r="M58" i="14"/>
  <c r="M58" i="13"/>
  <c r="R60" i="11"/>
  <c r="I50" i="11"/>
  <c r="G50" i="11"/>
  <c r="I49" i="11"/>
  <c r="G49" i="11"/>
  <c r="I48" i="11"/>
  <c r="G48" i="11"/>
  <c r="I47" i="11"/>
  <c r="G47" i="11"/>
  <c r="I46" i="11"/>
  <c r="G46" i="11"/>
  <c r="I45" i="11"/>
  <c r="G45" i="11"/>
  <c r="I44" i="11"/>
  <c r="G44" i="11"/>
  <c r="I43" i="11"/>
  <c r="G43" i="11"/>
  <c r="I42" i="11"/>
  <c r="G42" i="11"/>
  <c r="I41" i="11"/>
  <c r="G41" i="11"/>
  <c r="I40" i="11"/>
  <c r="G40" i="11"/>
  <c r="I39" i="11"/>
  <c r="G39" i="11"/>
  <c r="I38" i="11"/>
  <c r="G38" i="11"/>
  <c r="I37" i="11"/>
  <c r="G37" i="11"/>
  <c r="I36" i="11"/>
  <c r="G36" i="11"/>
  <c r="I35" i="11"/>
  <c r="G35" i="11"/>
  <c r="I34" i="11"/>
  <c r="G34" i="11"/>
  <c r="I33" i="11"/>
  <c r="G33" i="11"/>
  <c r="I32" i="11"/>
  <c r="G32" i="11"/>
  <c r="G31" i="11"/>
  <c r="I31" i="11" s="1"/>
  <c r="G23" i="11"/>
  <c r="G25" i="11" s="1"/>
  <c r="T11" i="11"/>
  <c r="R60" i="10"/>
  <c r="G50" i="10"/>
  <c r="I50" i="10" s="1"/>
  <c r="G49" i="10"/>
  <c r="I49" i="10" s="1"/>
  <c r="G48" i="10"/>
  <c r="I48" i="10" s="1"/>
  <c r="G47" i="10"/>
  <c r="I47" i="10" s="1"/>
  <c r="G46" i="10"/>
  <c r="I46" i="10" s="1"/>
  <c r="G45" i="10"/>
  <c r="I45" i="10" s="1"/>
  <c r="G44" i="10"/>
  <c r="I44" i="10" s="1"/>
  <c r="G43" i="10"/>
  <c r="I43" i="10" s="1"/>
  <c r="G42" i="10"/>
  <c r="I42" i="10" s="1"/>
  <c r="G41" i="10"/>
  <c r="I41" i="10" s="1"/>
  <c r="G40" i="10"/>
  <c r="I40" i="10" s="1"/>
  <c r="G39" i="10"/>
  <c r="I39" i="10" s="1"/>
  <c r="G38" i="10"/>
  <c r="I38" i="10" s="1"/>
  <c r="G37" i="10"/>
  <c r="I37" i="10" s="1"/>
  <c r="G36" i="10"/>
  <c r="I36" i="10" s="1"/>
  <c r="G35" i="10"/>
  <c r="I35" i="10" s="1"/>
  <c r="G34" i="10"/>
  <c r="I34" i="10" s="1"/>
  <c r="G33" i="10"/>
  <c r="I33" i="10" s="1"/>
  <c r="I32" i="10"/>
  <c r="G32" i="10"/>
  <c r="I31" i="10"/>
  <c r="G31" i="10"/>
  <c r="G25" i="10"/>
  <c r="G23" i="10"/>
  <c r="I3" i="9"/>
  <c r="A19" i="48" s="1"/>
  <c r="B116" i="52"/>
  <c r="A116" i="52"/>
  <c r="B113" i="52"/>
  <c r="A113" i="52"/>
  <c r="B110" i="52"/>
  <c r="A110" i="52"/>
  <c r="B101" i="52"/>
  <c r="A101" i="52"/>
  <c r="B98" i="52"/>
  <c r="A98" i="52"/>
  <c r="B95" i="52"/>
  <c r="A95" i="52"/>
  <c r="B92" i="52"/>
  <c r="A92" i="52"/>
  <c r="B88" i="52"/>
  <c r="A88" i="52"/>
  <c r="B85" i="52"/>
  <c r="A85" i="52"/>
  <c r="B82" i="52"/>
  <c r="A82" i="52"/>
  <c r="B79" i="52"/>
  <c r="A79" i="52"/>
  <c r="B76" i="52"/>
  <c r="A76" i="52"/>
  <c r="B73" i="52"/>
  <c r="A73" i="52"/>
  <c r="B70" i="52"/>
  <c r="A70" i="52"/>
  <c r="B67" i="52"/>
  <c r="A67" i="52"/>
  <c r="B64" i="52"/>
  <c r="A64" i="52"/>
  <c r="B61" i="52"/>
  <c r="A61" i="52"/>
  <c r="B57" i="52"/>
  <c r="A57" i="52"/>
  <c r="B54" i="52"/>
  <c r="A54" i="52"/>
  <c r="B51" i="52"/>
  <c r="A51" i="52"/>
  <c r="B48" i="52"/>
  <c r="A48" i="52"/>
  <c r="B45" i="52"/>
  <c r="A45" i="52"/>
  <c r="B42" i="52"/>
  <c r="A42" i="52"/>
  <c r="B39" i="52"/>
  <c r="A39" i="52"/>
  <c r="B36" i="52"/>
  <c r="A36" i="52"/>
  <c r="B33" i="52"/>
  <c r="A33" i="52"/>
  <c r="B30" i="52"/>
  <c r="A30" i="52"/>
  <c r="B26" i="52"/>
  <c r="A26" i="52"/>
  <c r="B23" i="52"/>
  <c r="A23" i="52"/>
  <c r="B20" i="52"/>
  <c r="A20" i="52"/>
  <c r="B17" i="52"/>
  <c r="A17" i="52"/>
  <c r="B14" i="52"/>
  <c r="A14" i="52"/>
  <c r="B11" i="52"/>
  <c r="A11" i="52"/>
  <c r="B8" i="52"/>
  <c r="A8" i="52"/>
  <c r="B5" i="52"/>
  <c r="A5" i="52"/>
  <c r="J2" i="52"/>
  <c r="B2" i="52"/>
  <c r="A2" i="52"/>
  <c r="Q1" i="52"/>
  <c r="F1" i="52"/>
  <c r="E1" i="52"/>
  <c r="D1" i="52"/>
  <c r="C1" i="52"/>
  <c r="B1" i="52"/>
  <c r="A1" i="52"/>
  <c r="K135" i="51"/>
  <c r="K134" i="51"/>
  <c r="K133" i="51"/>
  <c r="K132" i="51"/>
  <c r="K131" i="51"/>
  <c r="K130" i="51"/>
  <c r="K129" i="51"/>
  <c r="K128" i="51"/>
  <c r="K127" i="51"/>
  <c r="K126" i="51"/>
  <c r="K125" i="51"/>
  <c r="K124" i="51"/>
  <c r="K123" i="51"/>
  <c r="K122" i="51"/>
  <c r="K121" i="51"/>
  <c r="K120" i="51"/>
  <c r="K119" i="51"/>
  <c r="K118" i="51"/>
  <c r="K117" i="51"/>
  <c r="K116" i="51"/>
  <c r="K115" i="51"/>
  <c r="K114" i="51"/>
  <c r="K113" i="51"/>
  <c r="K112" i="51"/>
  <c r="K111" i="51"/>
  <c r="K110" i="51"/>
  <c r="K109" i="51"/>
  <c r="K108" i="51"/>
  <c r="K107" i="51"/>
  <c r="K106" i="51"/>
  <c r="K105" i="51"/>
  <c r="K104" i="51"/>
  <c r="K103" i="51"/>
  <c r="K102" i="51"/>
  <c r="K101" i="51"/>
  <c r="K100" i="51"/>
  <c r="K99" i="51"/>
  <c r="K98" i="51"/>
  <c r="K97" i="51"/>
  <c r="K96" i="51"/>
  <c r="K95" i="51"/>
  <c r="K94" i="51"/>
  <c r="K93" i="51"/>
  <c r="K92" i="51"/>
  <c r="K91" i="51"/>
  <c r="K90" i="51"/>
  <c r="K89" i="51"/>
  <c r="K88" i="51"/>
  <c r="K87" i="51"/>
  <c r="K86" i="51"/>
  <c r="K85" i="51"/>
  <c r="K84" i="51"/>
  <c r="K83" i="51"/>
  <c r="K82" i="51"/>
  <c r="K81" i="51"/>
  <c r="K80" i="51"/>
  <c r="K79" i="51"/>
  <c r="K78" i="51"/>
  <c r="K77" i="51"/>
  <c r="K76" i="51"/>
  <c r="K75" i="51"/>
  <c r="K74" i="51"/>
  <c r="K73" i="51"/>
  <c r="K72" i="51"/>
  <c r="K71" i="51"/>
  <c r="K70" i="51"/>
  <c r="K69" i="51"/>
  <c r="K68" i="51"/>
  <c r="K67"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14" i="51"/>
  <c r="K13" i="51"/>
  <c r="K12" i="51"/>
  <c r="K11" i="51"/>
  <c r="K10" i="51"/>
  <c r="K9" i="51"/>
  <c r="K8" i="51"/>
  <c r="K7" i="51"/>
  <c r="K6" i="51"/>
  <c r="K5" i="51"/>
  <c r="K2" i="51"/>
  <c r="J2" i="51"/>
  <c r="CO90" i="49"/>
  <c r="CN90" i="49"/>
  <c r="CM90" i="49"/>
  <c r="CL90" i="49"/>
  <c r="CK90" i="49"/>
  <c r="CJ90" i="49"/>
  <c r="CI90" i="49"/>
  <c r="CH90" i="49"/>
  <c r="CG90" i="49"/>
  <c r="CF90" i="49"/>
  <c r="CE90" i="49"/>
  <c r="CD90" i="49"/>
  <c r="CC90" i="49"/>
  <c r="CB90" i="49"/>
  <c r="CA90" i="49"/>
  <c r="BZ90" i="49"/>
  <c r="BY90" i="49"/>
  <c r="BX90" i="49"/>
  <c r="BW90" i="49"/>
  <c r="BV90" i="49"/>
  <c r="BU90" i="49"/>
  <c r="BT90" i="49"/>
  <c r="BS90" i="49"/>
  <c r="BR90" i="49"/>
  <c r="BQ90" i="49"/>
  <c r="BP90" i="49"/>
  <c r="BO90" i="49"/>
  <c r="BN90" i="49"/>
  <c r="BM90" i="49"/>
  <c r="BL90" i="49"/>
  <c r="BK90" i="49"/>
  <c r="BJ90" i="49"/>
  <c r="BI90" i="49"/>
  <c r="BH90" i="49"/>
  <c r="BG90" i="49"/>
  <c r="BF90" i="49"/>
  <c r="BE90" i="49"/>
  <c r="BD90" i="49"/>
  <c r="BC90" i="49"/>
  <c r="BB90" i="49"/>
  <c r="CO89" i="49"/>
  <c r="CN89" i="49"/>
  <c r="CM89" i="49"/>
  <c r="CL89" i="49"/>
  <c r="CK89" i="49"/>
  <c r="CJ89" i="49"/>
  <c r="CI89" i="49"/>
  <c r="CH89" i="49"/>
  <c r="CG89" i="49"/>
  <c r="CF89" i="49"/>
  <c r="CE89" i="49"/>
  <c r="CD89" i="49"/>
  <c r="CC89" i="49"/>
  <c r="CB89" i="49"/>
  <c r="CA89" i="49"/>
  <c r="BZ89" i="49"/>
  <c r="BY89" i="49"/>
  <c r="BX89" i="49"/>
  <c r="BW89" i="49"/>
  <c r="BV89" i="49"/>
  <c r="BU89" i="49"/>
  <c r="BT89" i="49"/>
  <c r="BS89" i="49"/>
  <c r="BR89" i="49"/>
  <c r="BQ89" i="49"/>
  <c r="BP89" i="49"/>
  <c r="BO89" i="49"/>
  <c r="BN89" i="49"/>
  <c r="BM89" i="49"/>
  <c r="BL89" i="49"/>
  <c r="BK89" i="49"/>
  <c r="BJ89" i="49"/>
  <c r="BI89" i="49"/>
  <c r="BH89" i="49"/>
  <c r="BG89" i="49"/>
  <c r="BF89" i="49"/>
  <c r="BE89" i="49"/>
  <c r="BD89" i="49"/>
  <c r="BC89" i="49"/>
  <c r="BB89" i="49"/>
  <c r="BA89" i="49"/>
  <c r="AZ89" i="49"/>
  <c r="AY89" i="49"/>
  <c r="AX89" i="49"/>
  <c r="AW89" i="49"/>
  <c r="AV89" i="49"/>
  <c r="AU89" i="49"/>
  <c r="AT89" i="49"/>
  <c r="AS89" i="49"/>
  <c r="AR89" i="49"/>
  <c r="AQ89" i="49"/>
  <c r="AP89" i="49"/>
  <c r="AO89" i="49"/>
  <c r="AN89" i="49"/>
  <c r="AM89" i="49"/>
  <c r="AL89" i="49"/>
  <c r="AK89" i="49"/>
  <c r="AJ89" i="49"/>
  <c r="AI89" i="49"/>
  <c r="AH89" i="49"/>
  <c r="AG89" i="49"/>
  <c r="AF89" i="49"/>
  <c r="AE89" i="49"/>
  <c r="AD89" i="49"/>
  <c r="AC89" i="49"/>
  <c r="AB89" i="49"/>
  <c r="AA89" i="49"/>
  <c r="Z89" i="49"/>
  <c r="Y89" i="49"/>
  <c r="X89" i="49"/>
  <c r="W89" i="49"/>
  <c r="V89" i="49"/>
  <c r="U89" i="49"/>
  <c r="T89" i="49"/>
  <c r="S89" i="49"/>
  <c r="R89" i="49"/>
  <c r="Q89" i="49"/>
  <c r="P89" i="49"/>
  <c r="O89" i="49"/>
  <c r="N89" i="49"/>
  <c r="A89" i="49"/>
  <c r="CO88" i="49"/>
  <c r="CN88" i="49"/>
  <c r="CM88" i="49"/>
  <c r="CL88" i="49"/>
  <c r="CK88" i="49"/>
  <c r="CJ88" i="49"/>
  <c r="CI88" i="49"/>
  <c r="CH88" i="49"/>
  <c r="CG88" i="49"/>
  <c r="CF88" i="49"/>
  <c r="CE88" i="49"/>
  <c r="CD88" i="49"/>
  <c r="CC88" i="49"/>
  <c r="CB88" i="49"/>
  <c r="CA88" i="49"/>
  <c r="BZ88" i="49"/>
  <c r="BY88" i="49"/>
  <c r="BX88" i="49"/>
  <c r="BW88" i="49"/>
  <c r="BV88" i="49"/>
  <c r="BU88" i="49"/>
  <c r="BT88" i="49"/>
  <c r="BS88" i="49"/>
  <c r="BR88" i="49"/>
  <c r="BQ88" i="49"/>
  <c r="BP88" i="49"/>
  <c r="BO88" i="49"/>
  <c r="BN88" i="49"/>
  <c r="BM88" i="49"/>
  <c r="BL88" i="49"/>
  <c r="BK88" i="49"/>
  <c r="BJ88" i="49"/>
  <c r="BI88" i="49"/>
  <c r="BH88" i="49"/>
  <c r="BG88" i="49"/>
  <c r="BF88" i="49"/>
  <c r="BE88" i="49"/>
  <c r="BD88" i="49"/>
  <c r="BC88" i="49"/>
  <c r="BB88" i="49"/>
  <c r="BA88" i="49"/>
  <c r="AZ88" i="49"/>
  <c r="AY88" i="49"/>
  <c r="AX88" i="49"/>
  <c r="AW88" i="49"/>
  <c r="AV88" i="49"/>
  <c r="AU88" i="49"/>
  <c r="AT88" i="49"/>
  <c r="AS88" i="49"/>
  <c r="AR88" i="49"/>
  <c r="AQ88" i="49"/>
  <c r="AP88" i="49"/>
  <c r="AO88" i="49"/>
  <c r="AN88" i="49"/>
  <c r="AM88" i="49"/>
  <c r="AL88" i="49"/>
  <c r="AK88" i="49"/>
  <c r="AJ88" i="49"/>
  <c r="AI88" i="49"/>
  <c r="AH88" i="49"/>
  <c r="AG88" i="49"/>
  <c r="AF88" i="49"/>
  <c r="AE88" i="49"/>
  <c r="AD88" i="49"/>
  <c r="AC88" i="49"/>
  <c r="AB88" i="49"/>
  <c r="AA88" i="49"/>
  <c r="Z88" i="49"/>
  <c r="Y88" i="49"/>
  <c r="X88" i="49"/>
  <c r="W88" i="49"/>
  <c r="V88" i="49"/>
  <c r="U88" i="49"/>
  <c r="T88" i="49"/>
  <c r="S88" i="49"/>
  <c r="R88" i="49"/>
  <c r="Q88" i="49"/>
  <c r="P88" i="49"/>
  <c r="O88" i="49"/>
  <c r="N88" i="49"/>
  <c r="A88" i="49"/>
  <c r="CO87" i="49"/>
  <c r="CN87" i="49"/>
  <c r="CM87" i="49"/>
  <c r="CL87" i="49"/>
  <c r="CK87" i="49"/>
  <c r="CJ87" i="49"/>
  <c r="CI87" i="49"/>
  <c r="CH87" i="49"/>
  <c r="CG87" i="49"/>
  <c r="CF87" i="49"/>
  <c r="CE87" i="49"/>
  <c r="CD87" i="49"/>
  <c r="CC87" i="49"/>
  <c r="CB87" i="49"/>
  <c r="CA87" i="49"/>
  <c r="BZ87" i="49"/>
  <c r="BY87" i="49"/>
  <c r="BX87" i="49"/>
  <c r="BW87" i="49"/>
  <c r="BV87" i="49"/>
  <c r="BU87" i="49"/>
  <c r="BT87" i="49"/>
  <c r="BS87" i="49"/>
  <c r="BR87" i="49"/>
  <c r="BQ87" i="49"/>
  <c r="BP87" i="49"/>
  <c r="BO87" i="49"/>
  <c r="BN87" i="49"/>
  <c r="BM87" i="49"/>
  <c r="BL87" i="49"/>
  <c r="BK87" i="49"/>
  <c r="BJ87" i="49"/>
  <c r="BI87" i="49"/>
  <c r="BH87" i="49"/>
  <c r="BG87" i="49"/>
  <c r="BF87" i="49"/>
  <c r="BE87" i="49"/>
  <c r="BD87" i="49"/>
  <c r="BC87" i="49"/>
  <c r="BB87" i="49"/>
  <c r="BA87" i="49"/>
  <c r="AZ87" i="49"/>
  <c r="AY87" i="49"/>
  <c r="AX87" i="49"/>
  <c r="AW87" i="49"/>
  <c r="AV87" i="49"/>
  <c r="AU87" i="49"/>
  <c r="AT87" i="49"/>
  <c r="AS87" i="49"/>
  <c r="AR87" i="49"/>
  <c r="AQ87" i="49"/>
  <c r="AP87" i="49"/>
  <c r="AO87" i="49"/>
  <c r="AN87" i="49"/>
  <c r="AM87" i="49"/>
  <c r="AL87" i="49"/>
  <c r="AK87" i="49"/>
  <c r="AJ87" i="49"/>
  <c r="AI87" i="49"/>
  <c r="AH87" i="49"/>
  <c r="AG87" i="49"/>
  <c r="AF87" i="49"/>
  <c r="AE87" i="49"/>
  <c r="AD87" i="49"/>
  <c r="AC87" i="49"/>
  <c r="AB87" i="49"/>
  <c r="AA87" i="49"/>
  <c r="Z87" i="49"/>
  <c r="Y87" i="49"/>
  <c r="X87" i="49"/>
  <c r="W87" i="49"/>
  <c r="V87" i="49"/>
  <c r="U87" i="49"/>
  <c r="T87" i="49"/>
  <c r="S87" i="49"/>
  <c r="R87" i="49"/>
  <c r="Q87" i="49"/>
  <c r="P87" i="49"/>
  <c r="O87" i="49"/>
  <c r="N87" i="49"/>
  <c r="A87" i="49"/>
  <c r="CO86" i="49"/>
  <c r="CN86" i="49"/>
  <c r="CM86" i="49"/>
  <c r="CL86" i="49"/>
  <c r="CK86" i="49"/>
  <c r="CJ86" i="49"/>
  <c r="CI86" i="49"/>
  <c r="CH86" i="49"/>
  <c r="CG86" i="49"/>
  <c r="CF86" i="49"/>
  <c r="CE86" i="49"/>
  <c r="CD86" i="49"/>
  <c r="CC86" i="49"/>
  <c r="CB86" i="49"/>
  <c r="CA86" i="49"/>
  <c r="BZ86" i="49"/>
  <c r="BY86" i="49"/>
  <c r="BX86" i="49"/>
  <c r="BW86" i="49"/>
  <c r="BV86" i="49"/>
  <c r="BU86" i="49"/>
  <c r="BT86" i="49"/>
  <c r="BS86" i="49"/>
  <c r="BR86" i="49"/>
  <c r="BQ86" i="49"/>
  <c r="BP86" i="49"/>
  <c r="BO86" i="49"/>
  <c r="BN86" i="49"/>
  <c r="BM86" i="49"/>
  <c r="BL86" i="49"/>
  <c r="BK86" i="49"/>
  <c r="BJ86" i="49"/>
  <c r="BI86" i="49"/>
  <c r="BH86" i="49"/>
  <c r="BG86" i="49"/>
  <c r="BF86" i="49"/>
  <c r="BE86" i="49"/>
  <c r="BD86" i="49"/>
  <c r="BC86" i="49"/>
  <c r="BB86" i="49"/>
  <c r="BA86" i="49"/>
  <c r="AZ86" i="49"/>
  <c r="AY86" i="49"/>
  <c r="AX86" i="49"/>
  <c r="AW86" i="49"/>
  <c r="AV86" i="49"/>
  <c r="AU86" i="49"/>
  <c r="AT86" i="49"/>
  <c r="AS86" i="49"/>
  <c r="AR86" i="49"/>
  <c r="AQ86" i="49"/>
  <c r="AP86" i="49"/>
  <c r="AO86" i="49"/>
  <c r="AN86" i="49"/>
  <c r="AM86" i="49"/>
  <c r="AL86" i="49"/>
  <c r="AK86" i="49"/>
  <c r="AJ86" i="49"/>
  <c r="AI86" i="49"/>
  <c r="AH86" i="49"/>
  <c r="AG86" i="49"/>
  <c r="AF86" i="49"/>
  <c r="AE86" i="49"/>
  <c r="AD86" i="49"/>
  <c r="AC86" i="49"/>
  <c r="AB86" i="49"/>
  <c r="AA86" i="49"/>
  <c r="Z86" i="49"/>
  <c r="Y86" i="49"/>
  <c r="X86" i="49"/>
  <c r="W86" i="49"/>
  <c r="V86" i="49"/>
  <c r="U86" i="49"/>
  <c r="T86" i="49"/>
  <c r="S86" i="49"/>
  <c r="R86" i="49"/>
  <c r="Q86" i="49"/>
  <c r="P86" i="49"/>
  <c r="O86" i="49"/>
  <c r="N86" i="49"/>
  <c r="A86" i="49"/>
  <c r="CO85" i="49"/>
  <c r="CN85" i="49"/>
  <c r="CM85" i="49"/>
  <c r="CL85" i="49"/>
  <c r="CK85" i="49"/>
  <c r="CJ85" i="49"/>
  <c r="CI85" i="49"/>
  <c r="CH85" i="49"/>
  <c r="CG85" i="49"/>
  <c r="CF85" i="49"/>
  <c r="CE85" i="49"/>
  <c r="CD85" i="49"/>
  <c r="CC85" i="49"/>
  <c r="CB85" i="49"/>
  <c r="CA85" i="49"/>
  <c r="BZ85" i="49"/>
  <c r="BY85" i="49"/>
  <c r="BX85" i="49"/>
  <c r="BW85" i="49"/>
  <c r="BV85" i="49"/>
  <c r="BU85" i="49"/>
  <c r="BT85" i="49"/>
  <c r="BS85" i="49"/>
  <c r="BR85" i="49"/>
  <c r="BQ85" i="49"/>
  <c r="BP85" i="49"/>
  <c r="BO85" i="49"/>
  <c r="BN85" i="49"/>
  <c r="BM85" i="49"/>
  <c r="BL85" i="49"/>
  <c r="BK85" i="49"/>
  <c r="BJ85" i="49"/>
  <c r="BI85" i="49"/>
  <c r="BH85" i="49"/>
  <c r="BG85" i="49"/>
  <c r="BF85" i="49"/>
  <c r="BE85" i="49"/>
  <c r="BD85" i="49"/>
  <c r="BC85" i="49"/>
  <c r="BB85" i="49"/>
  <c r="BA85" i="49"/>
  <c r="AZ85" i="49"/>
  <c r="AY85" i="49"/>
  <c r="AX85" i="49"/>
  <c r="AW85" i="49"/>
  <c r="AV85" i="49"/>
  <c r="AU85" i="49"/>
  <c r="AT85" i="49"/>
  <c r="AS85" i="49"/>
  <c r="AR85" i="49"/>
  <c r="AQ85" i="49"/>
  <c r="AP85" i="49"/>
  <c r="AO85" i="49"/>
  <c r="AN85" i="49"/>
  <c r="AM85" i="49"/>
  <c r="AL85" i="49"/>
  <c r="AK85" i="49"/>
  <c r="AJ85" i="49"/>
  <c r="AI85" i="49"/>
  <c r="AH85" i="49"/>
  <c r="AG85" i="49"/>
  <c r="AF85" i="49"/>
  <c r="AE85" i="49"/>
  <c r="AD85" i="49"/>
  <c r="AC85" i="49"/>
  <c r="AB85" i="49"/>
  <c r="AA85" i="49"/>
  <c r="Z85" i="49"/>
  <c r="Y85" i="49"/>
  <c r="X85" i="49"/>
  <c r="W85" i="49"/>
  <c r="V85" i="49"/>
  <c r="U85" i="49"/>
  <c r="T85" i="49"/>
  <c r="S85" i="49"/>
  <c r="R85" i="49"/>
  <c r="Q85" i="49"/>
  <c r="P85" i="49"/>
  <c r="O85" i="49"/>
  <c r="N85" i="49"/>
  <c r="A85" i="49"/>
  <c r="CO84" i="49"/>
  <c r="CN84" i="49"/>
  <c r="CM84" i="49"/>
  <c r="CL84" i="49"/>
  <c r="CK84" i="49"/>
  <c r="CJ84" i="49"/>
  <c r="CI84" i="49"/>
  <c r="CH84" i="49"/>
  <c r="CG84" i="49"/>
  <c r="CF84" i="49"/>
  <c r="CE84" i="49"/>
  <c r="CD84" i="49"/>
  <c r="CC84" i="49"/>
  <c r="CB84" i="49"/>
  <c r="CA84" i="49"/>
  <c r="BZ84" i="49"/>
  <c r="BY84" i="49"/>
  <c r="BX84" i="49"/>
  <c r="BW84" i="49"/>
  <c r="BV84" i="49"/>
  <c r="BU84" i="49"/>
  <c r="BT84" i="49"/>
  <c r="BS84" i="49"/>
  <c r="BR84" i="49"/>
  <c r="BQ84" i="49"/>
  <c r="BP84" i="49"/>
  <c r="BO84" i="49"/>
  <c r="BN84" i="49"/>
  <c r="BM84" i="49"/>
  <c r="BL84" i="49"/>
  <c r="BK84" i="49"/>
  <c r="BJ84" i="49"/>
  <c r="BI84" i="49"/>
  <c r="BH84" i="49"/>
  <c r="BG84" i="49"/>
  <c r="BF84" i="49"/>
  <c r="BE84" i="49"/>
  <c r="BD84" i="49"/>
  <c r="BC84" i="49"/>
  <c r="BB84" i="49"/>
  <c r="BA84" i="49"/>
  <c r="AZ84" i="49"/>
  <c r="AY84" i="49"/>
  <c r="AX84" i="49"/>
  <c r="AW84" i="49"/>
  <c r="AV84" i="49"/>
  <c r="AU84" i="49"/>
  <c r="AT84" i="49"/>
  <c r="AS84" i="49"/>
  <c r="AR84" i="49"/>
  <c r="AQ84" i="49"/>
  <c r="AP84" i="49"/>
  <c r="AO84" i="49"/>
  <c r="AN84" i="49"/>
  <c r="AM84" i="49"/>
  <c r="AL84" i="49"/>
  <c r="AK84" i="49"/>
  <c r="AJ84" i="49"/>
  <c r="AI84" i="49"/>
  <c r="AH84" i="49"/>
  <c r="AG84" i="49"/>
  <c r="AF84" i="49"/>
  <c r="AE84" i="49"/>
  <c r="AD84" i="49"/>
  <c r="AC84" i="49"/>
  <c r="AB84" i="49"/>
  <c r="AA84" i="49"/>
  <c r="Z84" i="49"/>
  <c r="Y84" i="49"/>
  <c r="X84" i="49"/>
  <c r="W84" i="49"/>
  <c r="V84" i="49"/>
  <c r="U84" i="49"/>
  <c r="T84" i="49"/>
  <c r="S84" i="49"/>
  <c r="R84" i="49"/>
  <c r="Q84" i="49"/>
  <c r="P84" i="49"/>
  <c r="O84" i="49"/>
  <c r="N84" i="49"/>
  <c r="A84" i="49"/>
  <c r="CO83" i="49"/>
  <c r="CN83" i="49"/>
  <c r="CM83" i="49"/>
  <c r="CL83" i="49"/>
  <c r="CK83" i="49"/>
  <c r="CJ83" i="49"/>
  <c r="CI83" i="49"/>
  <c r="CH83" i="49"/>
  <c r="CG83" i="49"/>
  <c r="CF83" i="49"/>
  <c r="CE83" i="49"/>
  <c r="CD83" i="49"/>
  <c r="CC83" i="49"/>
  <c r="CB83" i="49"/>
  <c r="CA83" i="49"/>
  <c r="BZ83" i="49"/>
  <c r="BY83" i="49"/>
  <c r="BX83" i="49"/>
  <c r="BW83" i="49"/>
  <c r="BV83" i="49"/>
  <c r="BU83" i="49"/>
  <c r="BT83" i="49"/>
  <c r="BS83" i="49"/>
  <c r="BR83" i="49"/>
  <c r="BQ83" i="49"/>
  <c r="BP83" i="49"/>
  <c r="BO83" i="49"/>
  <c r="BN83" i="49"/>
  <c r="BM83" i="49"/>
  <c r="BL83" i="49"/>
  <c r="BK83" i="49"/>
  <c r="BJ83" i="49"/>
  <c r="BI83" i="49"/>
  <c r="BH83" i="49"/>
  <c r="BG83" i="49"/>
  <c r="BF83" i="49"/>
  <c r="BE83" i="49"/>
  <c r="BD83" i="49"/>
  <c r="BC83" i="49"/>
  <c r="BB83" i="49"/>
  <c r="BA83" i="49"/>
  <c r="AZ83" i="49"/>
  <c r="AY83" i="49"/>
  <c r="AX83" i="49"/>
  <c r="AW83" i="49"/>
  <c r="AV83" i="49"/>
  <c r="AU83" i="49"/>
  <c r="AT83" i="49"/>
  <c r="AS83" i="49"/>
  <c r="AR83" i="49"/>
  <c r="AQ83" i="49"/>
  <c r="AP83" i="49"/>
  <c r="AO83" i="49"/>
  <c r="AN83" i="49"/>
  <c r="AM83" i="49"/>
  <c r="AL83" i="49"/>
  <c r="AK83" i="49"/>
  <c r="AJ83" i="49"/>
  <c r="AI83" i="49"/>
  <c r="AH83" i="49"/>
  <c r="AG83" i="49"/>
  <c r="AF83" i="49"/>
  <c r="AE83" i="49"/>
  <c r="AD83" i="49"/>
  <c r="AC83" i="49"/>
  <c r="AB83" i="49"/>
  <c r="AA83" i="49"/>
  <c r="Z83" i="49"/>
  <c r="Y83" i="49"/>
  <c r="X83" i="49"/>
  <c r="W83" i="49"/>
  <c r="V83" i="49"/>
  <c r="U83" i="49"/>
  <c r="T83" i="49"/>
  <c r="S83" i="49"/>
  <c r="R83" i="49"/>
  <c r="Q83" i="49"/>
  <c r="P83" i="49"/>
  <c r="O83" i="49"/>
  <c r="N83" i="49"/>
  <c r="A83" i="49"/>
  <c r="CO82" i="49"/>
  <c r="CN82" i="49"/>
  <c r="CM82" i="49"/>
  <c r="CL82" i="49"/>
  <c r="CK82" i="49"/>
  <c r="CJ82" i="49"/>
  <c r="CI82" i="49"/>
  <c r="CH82" i="49"/>
  <c r="CG82" i="49"/>
  <c r="CF82" i="49"/>
  <c r="CE82" i="49"/>
  <c r="CD82" i="49"/>
  <c r="CC82" i="49"/>
  <c r="CB82" i="49"/>
  <c r="CA82" i="49"/>
  <c r="BZ82" i="49"/>
  <c r="BY82" i="49"/>
  <c r="BX82" i="49"/>
  <c r="BW82" i="49"/>
  <c r="BV82" i="49"/>
  <c r="BU82" i="49"/>
  <c r="BT82" i="49"/>
  <c r="BS82" i="49"/>
  <c r="BR82" i="49"/>
  <c r="BQ82" i="49"/>
  <c r="BP82" i="49"/>
  <c r="BO82" i="49"/>
  <c r="BN82" i="49"/>
  <c r="BM82" i="49"/>
  <c r="BL82" i="49"/>
  <c r="BK82" i="49"/>
  <c r="BJ82" i="49"/>
  <c r="BI82" i="49"/>
  <c r="BH82" i="49"/>
  <c r="BG82" i="49"/>
  <c r="BF82" i="49"/>
  <c r="BE82" i="49"/>
  <c r="BD82" i="49"/>
  <c r="BC82" i="49"/>
  <c r="BB82" i="49"/>
  <c r="BA82" i="49"/>
  <c r="AZ82" i="49"/>
  <c r="AY82" i="49"/>
  <c r="AX82" i="49"/>
  <c r="AW82" i="49"/>
  <c r="AV82" i="49"/>
  <c r="AU82" i="49"/>
  <c r="AT82" i="49"/>
  <c r="AS82" i="49"/>
  <c r="AR82" i="49"/>
  <c r="AQ82" i="49"/>
  <c r="AP82" i="49"/>
  <c r="AO82" i="49"/>
  <c r="AN82" i="49"/>
  <c r="AM82" i="49"/>
  <c r="AL82" i="49"/>
  <c r="AK82" i="49"/>
  <c r="AJ82" i="49"/>
  <c r="AI82" i="49"/>
  <c r="AH82" i="49"/>
  <c r="AG82" i="49"/>
  <c r="AF82" i="49"/>
  <c r="AE82" i="49"/>
  <c r="AD82" i="49"/>
  <c r="AC82" i="49"/>
  <c r="AB82" i="49"/>
  <c r="AA82" i="49"/>
  <c r="Z82" i="49"/>
  <c r="Y82" i="49"/>
  <c r="X82" i="49"/>
  <c r="W82" i="49"/>
  <c r="V82" i="49"/>
  <c r="U82" i="49"/>
  <c r="T82" i="49"/>
  <c r="S82" i="49"/>
  <c r="R82" i="49"/>
  <c r="Q82" i="49"/>
  <c r="P82" i="49"/>
  <c r="O82" i="49"/>
  <c r="N82" i="49"/>
  <c r="A82" i="49"/>
  <c r="CO81" i="49"/>
  <c r="CN81" i="49"/>
  <c r="CM81" i="49"/>
  <c r="CL81" i="49"/>
  <c r="CK81" i="49"/>
  <c r="CJ81" i="49"/>
  <c r="CI81" i="49"/>
  <c r="CH81" i="49"/>
  <c r="CG81" i="49"/>
  <c r="CF81" i="49"/>
  <c r="CE81" i="49"/>
  <c r="CD81" i="49"/>
  <c r="CC81" i="49"/>
  <c r="CB81" i="49"/>
  <c r="CA81" i="49"/>
  <c r="BZ81" i="49"/>
  <c r="BY81" i="49"/>
  <c r="BX81" i="49"/>
  <c r="BW81" i="49"/>
  <c r="BV81" i="49"/>
  <c r="BU81" i="49"/>
  <c r="BT81" i="49"/>
  <c r="BS81" i="49"/>
  <c r="BR81" i="49"/>
  <c r="BQ81" i="49"/>
  <c r="BP81" i="49"/>
  <c r="BO81" i="49"/>
  <c r="BN81" i="49"/>
  <c r="BM81" i="49"/>
  <c r="BL81" i="49"/>
  <c r="BK81" i="49"/>
  <c r="BJ81" i="49"/>
  <c r="BI81" i="49"/>
  <c r="BH81" i="49"/>
  <c r="BG81" i="49"/>
  <c r="BF81" i="49"/>
  <c r="BE81" i="49"/>
  <c r="BD81" i="49"/>
  <c r="BC81" i="49"/>
  <c r="BB81" i="49"/>
  <c r="BA81" i="49"/>
  <c r="AZ81" i="49"/>
  <c r="AY81" i="49"/>
  <c r="AX81" i="49"/>
  <c r="AW81" i="49"/>
  <c r="AV81" i="49"/>
  <c r="AU81" i="49"/>
  <c r="AT81" i="49"/>
  <c r="AS81" i="49"/>
  <c r="AR81" i="49"/>
  <c r="AQ81" i="49"/>
  <c r="AP81" i="49"/>
  <c r="AO81" i="49"/>
  <c r="AN81" i="49"/>
  <c r="AM81" i="49"/>
  <c r="AL81" i="49"/>
  <c r="AK81" i="49"/>
  <c r="AJ81" i="49"/>
  <c r="AI81" i="49"/>
  <c r="AH81" i="49"/>
  <c r="AG81" i="49"/>
  <c r="AF81" i="49"/>
  <c r="AE81" i="49"/>
  <c r="AD81" i="49"/>
  <c r="AC81" i="49"/>
  <c r="AB81" i="49"/>
  <c r="AA81" i="49"/>
  <c r="Z81" i="49"/>
  <c r="Y81" i="49"/>
  <c r="X81" i="49"/>
  <c r="W81" i="49"/>
  <c r="V81" i="49"/>
  <c r="U81" i="49"/>
  <c r="T81" i="49"/>
  <c r="S81" i="49"/>
  <c r="R81" i="49"/>
  <c r="Q81" i="49"/>
  <c r="P81" i="49"/>
  <c r="O81" i="49"/>
  <c r="N81" i="49"/>
  <c r="A81" i="49"/>
  <c r="CO80" i="49"/>
  <c r="CN80" i="49"/>
  <c r="CM80" i="49"/>
  <c r="CL80" i="49"/>
  <c r="CK80" i="49"/>
  <c r="CJ80" i="49"/>
  <c r="CI80" i="49"/>
  <c r="CH80" i="49"/>
  <c r="CG80" i="49"/>
  <c r="CF80" i="49"/>
  <c r="CE80" i="49"/>
  <c r="CD80" i="49"/>
  <c r="CC80" i="49"/>
  <c r="CB80" i="49"/>
  <c r="CA80" i="49"/>
  <c r="BZ80" i="49"/>
  <c r="BY80" i="49"/>
  <c r="BX80" i="49"/>
  <c r="BW80" i="49"/>
  <c r="BV80" i="49"/>
  <c r="BU80" i="49"/>
  <c r="BT80" i="49"/>
  <c r="BS80" i="49"/>
  <c r="BR80" i="49"/>
  <c r="BQ80" i="49"/>
  <c r="BP80" i="49"/>
  <c r="BO80" i="49"/>
  <c r="BN80" i="49"/>
  <c r="BM80" i="49"/>
  <c r="BL80" i="49"/>
  <c r="BK80" i="49"/>
  <c r="BJ80" i="49"/>
  <c r="BI80" i="49"/>
  <c r="BH80" i="49"/>
  <c r="BG80" i="49"/>
  <c r="BF80" i="49"/>
  <c r="BE80" i="49"/>
  <c r="BD80" i="49"/>
  <c r="BC80" i="49"/>
  <c r="BB80" i="49"/>
  <c r="BA80" i="49"/>
  <c r="AZ80" i="49"/>
  <c r="AY80" i="49"/>
  <c r="AX80" i="49"/>
  <c r="AW80" i="49"/>
  <c r="AV80" i="49"/>
  <c r="AU80" i="49"/>
  <c r="AT80" i="49"/>
  <c r="AS80" i="49"/>
  <c r="AR80" i="49"/>
  <c r="AQ80" i="49"/>
  <c r="AP80" i="49"/>
  <c r="AO80" i="49"/>
  <c r="AN80" i="49"/>
  <c r="AM80" i="49"/>
  <c r="AL80" i="49"/>
  <c r="AK80" i="49"/>
  <c r="AJ80" i="49"/>
  <c r="AI80" i="49"/>
  <c r="AH80" i="49"/>
  <c r="AG80" i="49"/>
  <c r="AF80" i="49"/>
  <c r="AE80" i="49"/>
  <c r="AD80" i="49"/>
  <c r="AC80" i="49"/>
  <c r="AB80" i="49"/>
  <c r="AA80" i="49"/>
  <c r="Z80" i="49"/>
  <c r="Y80" i="49"/>
  <c r="X80" i="49"/>
  <c r="W80" i="49"/>
  <c r="V80" i="49"/>
  <c r="U80" i="49"/>
  <c r="T80" i="49"/>
  <c r="S80" i="49"/>
  <c r="R80" i="49"/>
  <c r="Q80" i="49"/>
  <c r="P80" i="49"/>
  <c r="O80" i="49"/>
  <c r="N80" i="49"/>
  <c r="A80" i="49"/>
  <c r="CO79" i="49"/>
  <c r="CN79" i="49"/>
  <c r="CM79" i="49"/>
  <c r="CL79" i="49"/>
  <c r="CK79" i="49"/>
  <c r="CJ79" i="49"/>
  <c r="CI79" i="49"/>
  <c r="CH79" i="49"/>
  <c r="CG79" i="49"/>
  <c r="CF79" i="49"/>
  <c r="CE79" i="49"/>
  <c r="CD79" i="49"/>
  <c r="CC79" i="49"/>
  <c r="CB79" i="49"/>
  <c r="CA79" i="49"/>
  <c r="BZ79" i="49"/>
  <c r="BY79" i="49"/>
  <c r="BX79" i="49"/>
  <c r="BW79" i="49"/>
  <c r="BV79" i="49"/>
  <c r="BU79" i="49"/>
  <c r="BT79" i="49"/>
  <c r="BS79" i="49"/>
  <c r="BR79" i="49"/>
  <c r="BQ79" i="49"/>
  <c r="BP79" i="49"/>
  <c r="BO79" i="49"/>
  <c r="BN79" i="49"/>
  <c r="BM79" i="49"/>
  <c r="BL79" i="49"/>
  <c r="BK79" i="49"/>
  <c r="BJ79" i="49"/>
  <c r="BI79" i="49"/>
  <c r="BH79" i="49"/>
  <c r="BG79" i="49"/>
  <c r="BF79" i="49"/>
  <c r="BE79" i="49"/>
  <c r="BD79" i="49"/>
  <c r="BC79" i="49"/>
  <c r="BB79" i="49"/>
  <c r="BA79" i="49"/>
  <c r="AZ79" i="49"/>
  <c r="AY79" i="49"/>
  <c r="AX79" i="49"/>
  <c r="AW79" i="49"/>
  <c r="AV79" i="49"/>
  <c r="AU79" i="49"/>
  <c r="AT79" i="49"/>
  <c r="AS79" i="49"/>
  <c r="AR79" i="49"/>
  <c r="AQ79" i="49"/>
  <c r="AP79" i="49"/>
  <c r="AO79" i="49"/>
  <c r="AN79" i="49"/>
  <c r="AM79" i="49"/>
  <c r="AL79" i="49"/>
  <c r="AK79" i="49"/>
  <c r="AJ79" i="49"/>
  <c r="AI79" i="49"/>
  <c r="AH79" i="49"/>
  <c r="AG79" i="49"/>
  <c r="AF79" i="49"/>
  <c r="AE79" i="49"/>
  <c r="AD79" i="49"/>
  <c r="AC79" i="49"/>
  <c r="AB79" i="49"/>
  <c r="AA79" i="49"/>
  <c r="Z79" i="49"/>
  <c r="Y79" i="49"/>
  <c r="X79" i="49"/>
  <c r="W79" i="49"/>
  <c r="V79" i="49"/>
  <c r="U79" i="49"/>
  <c r="T79" i="49"/>
  <c r="S79" i="49"/>
  <c r="R79" i="49"/>
  <c r="Q79" i="49"/>
  <c r="P79" i="49"/>
  <c r="O79" i="49"/>
  <c r="N79" i="49"/>
  <c r="A79" i="49"/>
  <c r="CO78" i="49"/>
  <c r="CN78" i="49"/>
  <c r="CM78" i="49"/>
  <c r="CL78" i="49"/>
  <c r="CK78" i="49"/>
  <c r="CJ78" i="49"/>
  <c r="CI78" i="49"/>
  <c r="CH78" i="49"/>
  <c r="CG78" i="49"/>
  <c r="CF78" i="49"/>
  <c r="CE78" i="49"/>
  <c r="CD78" i="49"/>
  <c r="CC78" i="49"/>
  <c r="CB78" i="49"/>
  <c r="CA78" i="49"/>
  <c r="BZ78" i="49"/>
  <c r="BY78" i="49"/>
  <c r="BX78" i="49"/>
  <c r="BW78" i="49"/>
  <c r="BV78" i="49"/>
  <c r="BU78" i="49"/>
  <c r="BT78" i="49"/>
  <c r="BS78" i="49"/>
  <c r="BR78" i="49"/>
  <c r="BQ78" i="49"/>
  <c r="BP78" i="49"/>
  <c r="BO78" i="49"/>
  <c r="BN78" i="49"/>
  <c r="BM78" i="49"/>
  <c r="BL78" i="49"/>
  <c r="BK78" i="49"/>
  <c r="BJ78" i="49"/>
  <c r="BI78" i="49"/>
  <c r="BH78" i="49"/>
  <c r="BG78" i="49"/>
  <c r="BF78" i="49"/>
  <c r="BE78" i="49"/>
  <c r="BD78" i="49"/>
  <c r="BC78" i="49"/>
  <c r="BB78" i="49"/>
  <c r="BA78" i="49"/>
  <c r="AZ78" i="49"/>
  <c r="AY78" i="49"/>
  <c r="AX78" i="49"/>
  <c r="AW78" i="49"/>
  <c r="AV78" i="49"/>
  <c r="AU78" i="49"/>
  <c r="AT78" i="49"/>
  <c r="AS78" i="49"/>
  <c r="AR78" i="49"/>
  <c r="AQ78" i="49"/>
  <c r="AP78" i="49"/>
  <c r="AO78" i="49"/>
  <c r="AN78" i="49"/>
  <c r="AM78" i="49"/>
  <c r="AL78" i="49"/>
  <c r="AK78" i="49"/>
  <c r="AJ78" i="49"/>
  <c r="AI78" i="49"/>
  <c r="AH78" i="49"/>
  <c r="AG78" i="49"/>
  <c r="AF78" i="49"/>
  <c r="AE78" i="49"/>
  <c r="AD78" i="49"/>
  <c r="AC78" i="49"/>
  <c r="AB78" i="49"/>
  <c r="AA78" i="49"/>
  <c r="Z78" i="49"/>
  <c r="Y78" i="49"/>
  <c r="X78" i="49"/>
  <c r="W78" i="49"/>
  <c r="V78" i="49"/>
  <c r="U78" i="49"/>
  <c r="T78" i="49"/>
  <c r="S78" i="49"/>
  <c r="R78" i="49"/>
  <c r="Q78" i="49"/>
  <c r="P78" i="49"/>
  <c r="O78" i="49"/>
  <c r="N78" i="49"/>
  <c r="A78" i="49"/>
  <c r="CO77" i="49"/>
  <c r="CN77" i="49"/>
  <c r="CM77" i="49"/>
  <c r="CL77" i="49"/>
  <c r="CK77" i="49"/>
  <c r="CJ77" i="49"/>
  <c r="CI77" i="49"/>
  <c r="CH77" i="49"/>
  <c r="CG77" i="49"/>
  <c r="CF77" i="49"/>
  <c r="CE77" i="49"/>
  <c r="CD77" i="49"/>
  <c r="CC77" i="49"/>
  <c r="CB77" i="49"/>
  <c r="CA77" i="49"/>
  <c r="BZ77" i="49"/>
  <c r="BY77" i="49"/>
  <c r="BX77" i="49"/>
  <c r="BW77" i="49"/>
  <c r="BV77" i="49"/>
  <c r="BU77" i="49"/>
  <c r="BT77" i="49"/>
  <c r="BS77" i="49"/>
  <c r="BR77" i="49"/>
  <c r="BQ77" i="49"/>
  <c r="BP77" i="49"/>
  <c r="BO77" i="49"/>
  <c r="BN77" i="49"/>
  <c r="BM77" i="49"/>
  <c r="BL77" i="49"/>
  <c r="BK77" i="49"/>
  <c r="BJ77" i="49"/>
  <c r="BI77" i="49"/>
  <c r="BH77" i="49"/>
  <c r="BG77" i="49"/>
  <c r="BF77" i="49"/>
  <c r="BE77" i="49"/>
  <c r="BD77" i="49"/>
  <c r="BC77" i="49"/>
  <c r="BB77" i="49"/>
  <c r="BA77" i="49"/>
  <c r="AZ77" i="49"/>
  <c r="AY77" i="49"/>
  <c r="AX77" i="49"/>
  <c r="AW77" i="49"/>
  <c r="AV77" i="49"/>
  <c r="AU77" i="49"/>
  <c r="AT77" i="49"/>
  <c r="AS77" i="49"/>
  <c r="AR77" i="49"/>
  <c r="AQ77" i="49"/>
  <c r="AP77" i="49"/>
  <c r="AO77" i="49"/>
  <c r="AN77" i="49"/>
  <c r="AM77" i="49"/>
  <c r="AL77" i="49"/>
  <c r="AK77" i="49"/>
  <c r="AJ77" i="49"/>
  <c r="AI77" i="49"/>
  <c r="AH77" i="49"/>
  <c r="AG77" i="49"/>
  <c r="AF77" i="49"/>
  <c r="AE77" i="49"/>
  <c r="AD77" i="49"/>
  <c r="AC77" i="49"/>
  <c r="AB77" i="49"/>
  <c r="AA77" i="49"/>
  <c r="Z77" i="49"/>
  <c r="Y77" i="49"/>
  <c r="X77" i="49"/>
  <c r="W77" i="49"/>
  <c r="V77" i="49"/>
  <c r="U77" i="49"/>
  <c r="T77" i="49"/>
  <c r="S77" i="49"/>
  <c r="R77" i="49"/>
  <c r="Q77" i="49"/>
  <c r="P77" i="49"/>
  <c r="O77" i="49"/>
  <c r="N77" i="49"/>
  <c r="A77" i="49"/>
  <c r="CO76" i="49"/>
  <c r="CN76" i="49"/>
  <c r="CM76" i="49"/>
  <c r="CL76" i="49"/>
  <c r="CK76" i="49"/>
  <c r="CJ76" i="49"/>
  <c r="CI76" i="49"/>
  <c r="CH76" i="49"/>
  <c r="CG76" i="49"/>
  <c r="CF76" i="49"/>
  <c r="CE76" i="49"/>
  <c r="CD76" i="49"/>
  <c r="CC76" i="49"/>
  <c r="CB76" i="49"/>
  <c r="CA76" i="49"/>
  <c r="BZ76" i="49"/>
  <c r="BY76" i="49"/>
  <c r="BX76" i="49"/>
  <c r="BW76" i="49"/>
  <c r="BV76" i="49"/>
  <c r="BU76" i="49"/>
  <c r="BT76" i="49"/>
  <c r="BS76" i="49"/>
  <c r="BR76" i="49"/>
  <c r="BQ76" i="49"/>
  <c r="BP76" i="49"/>
  <c r="BO76" i="49"/>
  <c r="BN76" i="49"/>
  <c r="BM76" i="49"/>
  <c r="BL76" i="49"/>
  <c r="BK76" i="49"/>
  <c r="BJ76" i="49"/>
  <c r="BI76" i="49"/>
  <c r="BH76" i="49"/>
  <c r="BG76" i="49"/>
  <c r="BF76" i="49"/>
  <c r="BE76" i="49"/>
  <c r="BD76" i="49"/>
  <c r="BC76" i="49"/>
  <c r="BB76" i="49"/>
  <c r="BA76" i="49"/>
  <c r="AZ76" i="49"/>
  <c r="AY76" i="49"/>
  <c r="AX76" i="49"/>
  <c r="AW76" i="49"/>
  <c r="AV76" i="49"/>
  <c r="AU76" i="49"/>
  <c r="AT76" i="49"/>
  <c r="AS76" i="49"/>
  <c r="AR76" i="49"/>
  <c r="AQ76" i="49"/>
  <c r="AP76" i="49"/>
  <c r="AO76" i="49"/>
  <c r="AN76" i="49"/>
  <c r="AM76" i="49"/>
  <c r="AL76" i="49"/>
  <c r="AK76" i="49"/>
  <c r="AJ76" i="49"/>
  <c r="AI76" i="49"/>
  <c r="AH76" i="49"/>
  <c r="AG76" i="49"/>
  <c r="AF76" i="49"/>
  <c r="AE76" i="49"/>
  <c r="AD76" i="49"/>
  <c r="AC76" i="49"/>
  <c r="AB76" i="49"/>
  <c r="AA76" i="49"/>
  <c r="Z76" i="49"/>
  <c r="Y76" i="49"/>
  <c r="X76" i="49"/>
  <c r="W76" i="49"/>
  <c r="V76" i="49"/>
  <c r="U76" i="49"/>
  <c r="T76" i="49"/>
  <c r="S76" i="49"/>
  <c r="R76" i="49"/>
  <c r="Q76" i="49"/>
  <c r="P76" i="49"/>
  <c r="O76" i="49"/>
  <c r="N76" i="49"/>
  <c r="A76" i="49"/>
  <c r="CO75" i="49"/>
  <c r="CN75" i="49"/>
  <c r="CM75" i="49"/>
  <c r="CL75" i="49"/>
  <c r="CK75" i="49"/>
  <c r="CJ75" i="49"/>
  <c r="CI75" i="49"/>
  <c r="CH75" i="49"/>
  <c r="CG75" i="49"/>
  <c r="CF75" i="49"/>
  <c r="CE75" i="49"/>
  <c r="CD75" i="49"/>
  <c r="CC75" i="49"/>
  <c r="CB75" i="49"/>
  <c r="CA75" i="49"/>
  <c r="BZ75" i="49"/>
  <c r="BY75" i="49"/>
  <c r="BX75" i="49"/>
  <c r="BW75" i="49"/>
  <c r="BV75" i="49"/>
  <c r="BU75" i="49"/>
  <c r="BT75" i="49"/>
  <c r="BS75" i="49"/>
  <c r="BR75" i="49"/>
  <c r="BQ75" i="49"/>
  <c r="BP75" i="49"/>
  <c r="BO75" i="49"/>
  <c r="BN75" i="49"/>
  <c r="BM75" i="49"/>
  <c r="BL75" i="49"/>
  <c r="BK75" i="49"/>
  <c r="BJ75" i="49"/>
  <c r="BI75" i="49"/>
  <c r="BH75" i="49"/>
  <c r="BG75" i="49"/>
  <c r="BF75" i="49"/>
  <c r="BE75" i="49"/>
  <c r="BD75" i="49"/>
  <c r="BC75" i="49"/>
  <c r="BB75" i="49"/>
  <c r="BA75" i="49"/>
  <c r="AZ75" i="49"/>
  <c r="AY75" i="49"/>
  <c r="AX75" i="49"/>
  <c r="AW75" i="49"/>
  <c r="AV75" i="49"/>
  <c r="AU75" i="49"/>
  <c r="AT75" i="49"/>
  <c r="AS75" i="49"/>
  <c r="AR75" i="49"/>
  <c r="AQ75" i="49"/>
  <c r="AP75" i="49"/>
  <c r="AO75" i="49"/>
  <c r="AN75" i="49"/>
  <c r="AM75" i="49"/>
  <c r="AL75" i="49"/>
  <c r="AK75" i="49"/>
  <c r="AJ75" i="49"/>
  <c r="AI75" i="49"/>
  <c r="AH75" i="49"/>
  <c r="AG75" i="49"/>
  <c r="AF75" i="49"/>
  <c r="AE75" i="49"/>
  <c r="AD75" i="49"/>
  <c r="AC75" i="49"/>
  <c r="AB75" i="49"/>
  <c r="AA75" i="49"/>
  <c r="Z75" i="49"/>
  <c r="Y75" i="49"/>
  <c r="X75" i="49"/>
  <c r="W75" i="49"/>
  <c r="V75" i="49"/>
  <c r="U75" i="49"/>
  <c r="T75" i="49"/>
  <c r="S75" i="49"/>
  <c r="R75" i="49"/>
  <c r="Q75" i="49"/>
  <c r="P75" i="49"/>
  <c r="O75" i="49"/>
  <c r="N75" i="49"/>
  <c r="A75" i="49"/>
  <c r="CO74" i="49"/>
  <c r="CN74" i="49"/>
  <c r="CM74" i="49"/>
  <c r="CL74" i="49"/>
  <c r="CK74" i="49"/>
  <c r="CJ74" i="49"/>
  <c r="CI74" i="49"/>
  <c r="CH74" i="49"/>
  <c r="CG74" i="49"/>
  <c r="CF74" i="49"/>
  <c r="CE74" i="49"/>
  <c r="CD74" i="49"/>
  <c r="CC74" i="49"/>
  <c r="CB74" i="49"/>
  <c r="CA74" i="49"/>
  <c r="BZ74" i="49"/>
  <c r="BY74" i="49"/>
  <c r="BX74" i="49"/>
  <c r="BW74" i="49"/>
  <c r="BV74" i="49"/>
  <c r="BU74" i="49"/>
  <c r="BT74" i="49"/>
  <c r="BS74" i="49"/>
  <c r="BR74" i="49"/>
  <c r="BQ74" i="49"/>
  <c r="BP74" i="49"/>
  <c r="BO74" i="49"/>
  <c r="BN74" i="49"/>
  <c r="BM74" i="49"/>
  <c r="BL74" i="49"/>
  <c r="BK74" i="49"/>
  <c r="BJ74" i="49"/>
  <c r="BI74" i="49"/>
  <c r="BH74" i="49"/>
  <c r="BG74" i="49"/>
  <c r="BF74" i="49"/>
  <c r="BE74" i="49"/>
  <c r="BD74" i="49"/>
  <c r="BC74" i="49"/>
  <c r="BB74" i="49"/>
  <c r="BA74" i="49"/>
  <c r="AZ74" i="49"/>
  <c r="AY74" i="49"/>
  <c r="AX74" i="49"/>
  <c r="AW74" i="49"/>
  <c r="AV74" i="49"/>
  <c r="AU74" i="49"/>
  <c r="AT74" i="49"/>
  <c r="AS74" i="49"/>
  <c r="AR74" i="49"/>
  <c r="AQ74" i="49"/>
  <c r="AP74" i="49"/>
  <c r="AO74" i="49"/>
  <c r="AN74" i="49"/>
  <c r="AM74" i="49"/>
  <c r="AL74" i="49"/>
  <c r="AK74" i="49"/>
  <c r="AJ74" i="49"/>
  <c r="AI74" i="49"/>
  <c r="AH74" i="49"/>
  <c r="AG74" i="49"/>
  <c r="AF74" i="49"/>
  <c r="AE74" i="49"/>
  <c r="AD74" i="49"/>
  <c r="AC74" i="49"/>
  <c r="AB74" i="49"/>
  <c r="AA74" i="49"/>
  <c r="Z74" i="49"/>
  <c r="Y74" i="49"/>
  <c r="X74" i="49"/>
  <c r="W74" i="49"/>
  <c r="V74" i="49"/>
  <c r="U74" i="49"/>
  <c r="T74" i="49"/>
  <c r="S74" i="49"/>
  <c r="R74" i="49"/>
  <c r="Q74" i="49"/>
  <c r="P74" i="49"/>
  <c r="O74" i="49"/>
  <c r="N74" i="49"/>
  <c r="A74" i="49"/>
  <c r="CO73" i="49"/>
  <c r="CN73" i="49"/>
  <c r="CM73" i="49"/>
  <c r="CL73" i="49"/>
  <c r="CK73" i="49"/>
  <c r="CJ73" i="49"/>
  <c r="CI73" i="49"/>
  <c r="CH73" i="49"/>
  <c r="CG73" i="49"/>
  <c r="CF73" i="49"/>
  <c r="CE73" i="49"/>
  <c r="CD73" i="49"/>
  <c r="CC73" i="49"/>
  <c r="CB73" i="49"/>
  <c r="CA73" i="49"/>
  <c r="BZ73" i="49"/>
  <c r="BY73" i="49"/>
  <c r="BX73" i="49"/>
  <c r="BW73" i="49"/>
  <c r="BV73" i="49"/>
  <c r="BU73" i="49"/>
  <c r="BT73" i="49"/>
  <c r="BS73" i="49"/>
  <c r="BR73" i="49"/>
  <c r="BQ73" i="49"/>
  <c r="BP73" i="49"/>
  <c r="BO73" i="49"/>
  <c r="BN73" i="49"/>
  <c r="BM73" i="49"/>
  <c r="BL73" i="49"/>
  <c r="BK73" i="49"/>
  <c r="BJ73" i="49"/>
  <c r="BI73" i="49"/>
  <c r="BH73" i="49"/>
  <c r="BG73" i="49"/>
  <c r="BF73" i="49"/>
  <c r="BE73" i="49"/>
  <c r="BD73" i="49"/>
  <c r="BC73" i="49"/>
  <c r="BB73" i="49"/>
  <c r="BA73" i="49"/>
  <c r="AZ73" i="49"/>
  <c r="AY73" i="49"/>
  <c r="AX73" i="49"/>
  <c r="AW73" i="49"/>
  <c r="AV73" i="49"/>
  <c r="AU73" i="49"/>
  <c r="AT73" i="49"/>
  <c r="AS73" i="49"/>
  <c r="AR73" i="49"/>
  <c r="AQ73" i="49"/>
  <c r="AP73" i="49"/>
  <c r="AO73" i="49"/>
  <c r="AN73" i="49"/>
  <c r="AM73" i="49"/>
  <c r="AL73" i="49"/>
  <c r="AK73" i="49"/>
  <c r="AJ73" i="49"/>
  <c r="AI73" i="49"/>
  <c r="AH73" i="49"/>
  <c r="AG73" i="49"/>
  <c r="AF73" i="49"/>
  <c r="AE73" i="49"/>
  <c r="AD73" i="49"/>
  <c r="AC73" i="49"/>
  <c r="AB73" i="49"/>
  <c r="AA73" i="49"/>
  <c r="Z73" i="49"/>
  <c r="Y73" i="49"/>
  <c r="X73" i="49"/>
  <c r="W73" i="49"/>
  <c r="V73" i="49"/>
  <c r="U73" i="49"/>
  <c r="T73" i="49"/>
  <c r="S73" i="49"/>
  <c r="R73" i="49"/>
  <c r="Q73" i="49"/>
  <c r="P73" i="49"/>
  <c r="O73" i="49"/>
  <c r="N73" i="49"/>
  <c r="A73" i="49"/>
  <c r="CO72" i="49"/>
  <c r="CN72" i="49"/>
  <c r="CM72" i="49"/>
  <c r="CL72" i="49"/>
  <c r="CK72" i="49"/>
  <c r="CJ72" i="49"/>
  <c r="CI72" i="49"/>
  <c r="CH72" i="49"/>
  <c r="CG72" i="49"/>
  <c r="CF72" i="49"/>
  <c r="CE72" i="49"/>
  <c r="CD72" i="49"/>
  <c r="CC72" i="49"/>
  <c r="CB72" i="49"/>
  <c r="CA72" i="49"/>
  <c r="BZ72" i="49"/>
  <c r="BY72" i="49"/>
  <c r="BX72" i="49"/>
  <c r="BW72" i="49"/>
  <c r="BV72" i="49"/>
  <c r="BU72" i="49"/>
  <c r="BT72" i="49"/>
  <c r="BS72" i="49"/>
  <c r="BR72" i="49"/>
  <c r="BQ72" i="49"/>
  <c r="BP72" i="49"/>
  <c r="BO72" i="49"/>
  <c r="BN72" i="49"/>
  <c r="BM72" i="49"/>
  <c r="BL72" i="49"/>
  <c r="BK72" i="49"/>
  <c r="BJ72" i="49"/>
  <c r="BI72" i="49"/>
  <c r="BH72" i="49"/>
  <c r="BG72" i="49"/>
  <c r="BF72" i="49"/>
  <c r="BE72" i="49"/>
  <c r="BD72" i="49"/>
  <c r="BC72" i="49"/>
  <c r="BB72" i="49"/>
  <c r="BA72" i="49"/>
  <c r="AZ72" i="49"/>
  <c r="AY72" i="49"/>
  <c r="AX72" i="49"/>
  <c r="AW72" i="49"/>
  <c r="AV72" i="49"/>
  <c r="AU72" i="49"/>
  <c r="AT72" i="49"/>
  <c r="AS72" i="49"/>
  <c r="AR72" i="49"/>
  <c r="AQ72" i="49"/>
  <c r="AP72" i="49"/>
  <c r="AO72" i="49"/>
  <c r="AN72" i="49"/>
  <c r="AM72" i="49"/>
  <c r="AL72" i="49"/>
  <c r="AK72" i="49"/>
  <c r="AJ72" i="49"/>
  <c r="AI72" i="49"/>
  <c r="AH72" i="49"/>
  <c r="AG72" i="49"/>
  <c r="AF72" i="49"/>
  <c r="AE72" i="49"/>
  <c r="AD72" i="49"/>
  <c r="AC72" i="49"/>
  <c r="AB72" i="49"/>
  <c r="AA72" i="49"/>
  <c r="Z72" i="49"/>
  <c r="Y72" i="49"/>
  <c r="X72" i="49"/>
  <c r="W72" i="49"/>
  <c r="V72" i="49"/>
  <c r="U72" i="49"/>
  <c r="T72" i="49"/>
  <c r="S72" i="49"/>
  <c r="R72" i="49"/>
  <c r="Q72" i="49"/>
  <c r="P72" i="49"/>
  <c r="O72" i="49"/>
  <c r="N72" i="49"/>
  <c r="A72" i="49"/>
  <c r="CO71" i="49"/>
  <c r="CN71" i="49"/>
  <c r="CM71" i="49"/>
  <c r="CL71" i="49"/>
  <c r="CK71" i="49"/>
  <c r="CJ71" i="49"/>
  <c r="CI71" i="49"/>
  <c r="CH71" i="49"/>
  <c r="CG71" i="49"/>
  <c r="CF71" i="49"/>
  <c r="CE71" i="49"/>
  <c r="CD71" i="49"/>
  <c r="CC71" i="49"/>
  <c r="CB71" i="49"/>
  <c r="CA71" i="49"/>
  <c r="BZ71" i="49"/>
  <c r="BY71" i="49"/>
  <c r="BX71" i="49"/>
  <c r="BW71" i="49"/>
  <c r="BV71" i="49"/>
  <c r="BU71" i="49"/>
  <c r="BT71" i="49"/>
  <c r="BS71" i="49"/>
  <c r="BR71" i="49"/>
  <c r="BQ71" i="49"/>
  <c r="BP71" i="49"/>
  <c r="BO71" i="49"/>
  <c r="BN71" i="49"/>
  <c r="BM71" i="49"/>
  <c r="BL71" i="49"/>
  <c r="BK71" i="49"/>
  <c r="BJ71" i="49"/>
  <c r="BI71" i="49"/>
  <c r="BH71" i="49"/>
  <c r="BG71" i="49"/>
  <c r="BF71" i="49"/>
  <c r="BE71" i="49"/>
  <c r="BD71" i="49"/>
  <c r="BC71" i="49"/>
  <c r="BB71" i="49"/>
  <c r="BA71" i="49"/>
  <c r="AZ71" i="49"/>
  <c r="AY71" i="49"/>
  <c r="AX71" i="49"/>
  <c r="AW71" i="49"/>
  <c r="AV71" i="49"/>
  <c r="AU71" i="49"/>
  <c r="AT71" i="49"/>
  <c r="AS71" i="49"/>
  <c r="AR71" i="49"/>
  <c r="AQ71" i="49"/>
  <c r="AP71" i="49"/>
  <c r="AO71" i="49"/>
  <c r="AN71" i="49"/>
  <c r="AM71" i="49"/>
  <c r="AL71" i="49"/>
  <c r="AK71" i="49"/>
  <c r="AJ71" i="49"/>
  <c r="AI71" i="49"/>
  <c r="AH71" i="49"/>
  <c r="AG71" i="49"/>
  <c r="AF71" i="49"/>
  <c r="AE71" i="49"/>
  <c r="AD71" i="49"/>
  <c r="AC71" i="49"/>
  <c r="AB71" i="49"/>
  <c r="AA71" i="49"/>
  <c r="Z71" i="49"/>
  <c r="Y71" i="49"/>
  <c r="X71" i="49"/>
  <c r="W71" i="49"/>
  <c r="V71" i="49"/>
  <c r="U71" i="49"/>
  <c r="T71" i="49"/>
  <c r="S71" i="49"/>
  <c r="R71" i="49"/>
  <c r="Q71" i="49"/>
  <c r="P71" i="49"/>
  <c r="O71" i="49"/>
  <c r="N71" i="49"/>
  <c r="A71" i="49"/>
  <c r="CO70" i="49"/>
  <c r="CN70" i="49"/>
  <c r="CM70" i="49"/>
  <c r="CL70" i="49"/>
  <c r="CK70" i="49"/>
  <c r="CJ70" i="49"/>
  <c r="CI70" i="49"/>
  <c r="CH70" i="49"/>
  <c r="CG70" i="49"/>
  <c r="CF70" i="49"/>
  <c r="CE70" i="49"/>
  <c r="CD70" i="49"/>
  <c r="CC70" i="49"/>
  <c r="CB70" i="49"/>
  <c r="CA70" i="49"/>
  <c r="BZ70" i="49"/>
  <c r="BY70" i="49"/>
  <c r="BX70" i="49"/>
  <c r="BW70" i="49"/>
  <c r="BV70" i="49"/>
  <c r="BU70" i="49"/>
  <c r="BT70" i="49"/>
  <c r="BS70" i="49"/>
  <c r="BR70" i="49"/>
  <c r="BQ70" i="49"/>
  <c r="BP70" i="49"/>
  <c r="BO70" i="49"/>
  <c r="BN70" i="49"/>
  <c r="BM70" i="49"/>
  <c r="BL70" i="49"/>
  <c r="BK70" i="49"/>
  <c r="BJ70" i="49"/>
  <c r="BI70" i="49"/>
  <c r="BH70" i="49"/>
  <c r="BG70" i="49"/>
  <c r="BF70" i="49"/>
  <c r="BE70" i="49"/>
  <c r="BD70" i="49"/>
  <c r="BC70" i="49"/>
  <c r="BB70" i="49"/>
  <c r="BA70" i="49"/>
  <c r="AZ70" i="49"/>
  <c r="AY70" i="49"/>
  <c r="AX70" i="49"/>
  <c r="AW70" i="49"/>
  <c r="AV70" i="49"/>
  <c r="AU70" i="49"/>
  <c r="AT70" i="49"/>
  <c r="AS70" i="49"/>
  <c r="AR70" i="49"/>
  <c r="AQ70" i="49"/>
  <c r="AP70" i="49"/>
  <c r="AO70" i="49"/>
  <c r="AN70" i="49"/>
  <c r="AM70" i="49"/>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A70" i="49"/>
  <c r="CO69" i="49"/>
  <c r="CN69" i="49"/>
  <c r="CM69" i="49"/>
  <c r="CL69" i="49"/>
  <c r="CK69" i="49"/>
  <c r="CJ69" i="49"/>
  <c r="CI69" i="49"/>
  <c r="CH69" i="49"/>
  <c r="CG69" i="49"/>
  <c r="CF69" i="49"/>
  <c r="CE69" i="49"/>
  <c r="CD69" i="49"/>
  <c r="CC69" i="49"/>
  <c r="CB69" i="49"/>
  <c r="CA69" i="49"/>
  <c r="BZ69" i="49"/>
  <c r="BY69" i="49"/>
  <c r="BX69" i="49"/>
  <c r="BW69" i="49"/>
  <c r="BV69" i="49"/>
  <c r="BU69" i="49"/>
  <c r="BT69" i="49"/>
  <c r="BS69" i="49"/>
  <c r="BR69" i="49"/>
  <c r="BQ69" i="49"/>
  <c r="BP69" i="49"/>
  <c r="BO69" i="49"/>
  <c r="BN69" i="49"/>
  <c r="BM69" i="49"/>
  <c r="BL69" i="49"/>
  <c r="BK69" i="49"/>
  <c r="BJ69" i="49"/>
  <c r="BI69" i="49"/>
  <c r="BH69" i="49"/>
  <c r="BG69" i="49"/>
  <c r="BF69" i="49"/>
  <c r="BE69" i="49"/>
  <c r="BD69" i="49"/>
  <c r="BC69" i="49"/>
  <c r="BB69" i="49"/>
  <c r="BA69" i="49"/>
  <c r="AZ69" i="49"/>
  <c r="AY69" i="49"/>
  <c r="AX69" i="49"/>
  <c r="AW69" i="49"/>
  <c r="AV69" i="49"/>
  <c r="AU69" i="49"/>
  <c r="AT69" i="49"/>
  <c r="AS69" i="49"/>
  <c r="AR69" i="49"/>
  <c r="AQ69" i="49"/>
  <c r="AP69" i="49"/>
  <c r="AO69" i="49"/>
  <c r="AN69" i="49"/>
  <c r="AM69" i="49"/>
  <c r="AL69" i="49"/>
  <c r="AK69" i="49"/>
  <c r="AJ69" i="49"/>
  <c r="AI69" i="49"/>
  <c r="AH69" i="49"/>
  <c r="AG69" i="49"/>
  <c r="AF69" i="49"/>
  <c r="AE69" i="49"/>
  <c r="AD69" i="49"/>
  <c r="AC69" i="49"/>
  <c r="AB69" i="49"/>
  <c r="AA69" i="49"/>
  <c r="Z69" i="49"/>
  <c r="Y69" i="49"/>
  <c r="X69" i="49"/>
  <c r="W69" i="49"/>
  <c r="V69" i="49"/>
  <c r="U69" i="49"/>
  <c r="T69" i="49"/>
  <c r="S69" i="49"/>
  <c r="R69" i="49"/>
  <c r="Q69" i="49"/>
  <c r="P69" i="49"/>
  <c r="O69" i="49"/>
  <c r="N69" i="49"/>
  <c r="A69" i="49"/>
  <c r="CO68" i="49"/>
  <c r="CN68" i="49"/>
  <c r="CM68" i="49"/>
  <c r="CL68" i="49"/>
  <c r="CK68" i="49"/>
  <c r="CJ68" i="49"/>
  <c r="CI68" i="49"/>
  <c r="CH68" i="49"/>
  <c r="CG68" i="49"/>
  <c r="CF68" i="49"/>
  <c r="CE68" i="49"/>
  <c r="CD68" i="49"/>
  <c r="CC68" i="49"/>
  <c r="CB68" i="49"/>
  <c r="CA68" i="49"/>
  <c r="BZ68" i="49"/>
  <c r="BY68" i="49"/>
  <c r="BX68" i="49"/>
  <c r="BW68" i="49"/>
  <c r="BV68" i="49"/>
  <c r="BU68" i="49"/>
  <c r="BT68" i="49"/>
  <c r="BS68" i="49"/>
  <c r="BR68" i="49"/>
  <c r="BQ68" i="49"/>
  <c r="BP68" i="49"/>
  <c r="BO68" i="49"/>
  <c r="BN68" i="49"/>
  <c r="BM68" i="49"/>
  <c r="BL68" i="49"/>
  <c r="BK68" i="49"/>
  <c r="BJ68" i="49"/>
  <c r="BI68" i="49"/>
  <c r="BH68" i="49"/>
  <c r="BG68" i="49"/>
  <c r="BF68" i="49"/>
  <c r="BE68" i="49"/>
  <c r="BD68" i="49"/>
  <c r="BC68" i="49"/>
  <c r="BB68" i="49"/>
  <c r="BA68" i="49"/>
  <c r="AZ68" i="49"/>
  <c r="AY68" i="49"/>
  <c r="AX68" i="49"/>
  <c r="AW68" i="49"/>
  <c r="AV68" i="49"/>
  <c r="AU68" i="49"/>
  <c r="AT68" i="49"/>
  <c r="AS68" i="49"/>
  <c r="AR68" i="49"/>
  <c r="AQ68" i="49"/>
  <c r="AP68" i="49"/>
  <c r="AO68" i="49"/>
  <c r="AN68" i="49"/>
  <c r="AM68" i="49"/>
  <c r="AL68" i="49"/>
  <c r="AK68" i="49"/>
  <c r="AJ68" i="49"/>
  <c r="AI68" i="49"/>
  <c r="AH68" i="49"/>
  <c r="AG68" i="49"/>
  <c r="AF68" i="49"/>
  <c r="AE68" i="49"/>
  <c r="AD68" i="49"/>
  <c r="AC68" i="49"/>
  <c r="AB68" i="49"/>
  <c r="AA68" i="49"/>
  <c r="Z68" i="49"/>
  <c r="Y68" i="49"/>
  <c r="X68" i="49"/>
  <c r="W68" i="49"/>
  <c r="V68" i="49"/>
  <c r="U68" i="49"/>
  <c r="T68" i="49"/>
  <c r="S68" i="49"/>
  <c r="R68" i="49"/>
  <c r="Q68" i="49"/>
  <c r="P68" i="49"/>
  <c r="O68" i="49"/>
  <c r="N68" i="49"/>
  <c r="A68" i="49"/>
  <c r="CO67" i="49"/>
  <c r="CN67" i="49"/>
  <c r="CM67" i="49"/>
  <c r="CL67" i="49"/>
  <c r="CK67" i="49"/>
  <c r="CJ67" i="49"/>
  <c r="CI67" i="49"/>
  <c r="CH67" i="49"/>
  <c r="CG67" i="49"/>
  <c r="CF67" i="49"/>
  <c r="CE67" i="49"/>
  <c r="CD67" i="49"/>
  <c r="CC67" i="49"/>
  <c r="CB67" i="49"/>
  <c r="CA67" i="49"/>
  <c r="BZ67" i="49"/>
  <c r="BY67" i="49"/>
  <c r="BX67" i="49"/>
  <c r="BW67" i="49"/>
  <c r="BV67" i="49"/>
  <c r="BU67" i="49"/>
  <c r="BT67" i="49"/>
  <c r="BS67" i="49"/>
  <c r="BR67" i="49"/>
  <c r="BQ67" i="49"/>
  <c r="BP67" i="49"/>
  <c r="BO67" i="49"/>
  <c r="BN67" i="49"/>
  <c r="BM67" i="49"/>
  <c r="BL67" i="49"/>
  <c r="BK67" i="49"/>
  <c r="BJ67" i="49"/>
  <c r="BI67" i="49"/>
  <c r="BH67" i="49"/>
  <c r="BG67" i="49"/>
  <c r="BF67" i="49"/>
  <c r="BE67" i="49"/>
  <c r="BD67" i="49"/>
  <c r="BC67" i="49"/>
  <c r="BB67" i="49"/>
  <c r="BA67" i="49"/>
  <c r="AZ67" i="49"/>
  <c r="AY67" i="49"/>
  <c r="AX67" i="49"/>
  <c r="AW67" i="49"/>
  <c r="AV67" i="49"/>
  <c r="AU67" i="49"/>
  <c r="AT67" i="49"/>
  <c r="AS67" i="49"/>
  <c r="AR67" i="49"/>
  <c r="AQ67" i="49"/>
  <c r="AP67" i="49"/>
  <c r="AO67" i="49"/>
  <c r="AN67" i="49"/>
  <c r="AM67" i="49"/>
  <c r="AL67" i="49"/>
  <c r="AK67" i="49"/>
  <c r="AJ67" i="49"/>
  <c r="AI67" i="49"/>
  <c r="AH67" i="49"/>
  <c r="AG67" i="49"/>
  <c r="AF67" i="49"/>
  <c r="AE67" i="49"/>
  <c r="AD67" i="49"/>
  <c r="AC67" i="49"/>
  <c r="AB67" i="49"/>
  <c r="AA67" i="49"/>
  <c r="Z67" i="49"/>
  <c r="Y67" i="49"/>
  <c r="X67" i="49"/>
  <c r="W67" i="49"/>
  <c r="V67" i="49"/>
  <c r="U67" i="49"/>
  <c r="T67" i="49"/>
  <c r="S67" i="49"/>
  <c r="R67" i="49"/>
  <c r="Q67" i="49"/>
  <c r="P67" i="49"/>
  <c r="O67" i="49"/>
  <c r="N67" i="49"/>
  <c r="A67" i="49"/>
  <c r="CO66" i="49"/>
  <c r="CN66" i="49"/>
  <c r="CM66" i="49"/>
  <c r="CL66" i="49"/>
  <c r="CK66" i="49"/>
  <c r="CJ66" i="49"/>
  <c r="CI66" i="49"/>
  <c r="CH66" i="49"/>
  <c r="CG66" i="49"/>
  <c r="CF66" i="49"/>
  <c r="CE66" i="49"/>
  <c r="CD66" i="49"/>
  <c r="CC66" i="49"/>
  <c r="CB66" i="49"/>
  <c r="CA66" i="49"/>
  <c r="BZ66" i="49"/>
  <c r="BY66" i="49"/>
  <c r="BX66" i="49"/>
  <c r="BW66" i="49"/>
  <c r="BV66" i="49"/>
  <c r="BU66" i="49"/>
  <c r="BT66" i="49"/>
  <c r="BS66" i="49"/>
  <c r="BR66" i="49"/>
  <c r="BQ66" i="49"/>
  <c r="BP66" i="49"/>
  <c r="BO66" i="49"/>
  <c r="BN66" i="49"/>
  <c r="BM66" i="49"/>
  <c r="BL66" i="49"/>
  <c r="BK66" i="49"/>
  <c r="BJ66" i="49"/>
  <c r="BI66" i="49"/>
  <c r="BH66" i="49"/>
  <c r="BG66" i="49"/>
  <c r="BF66" i="49"/>
  <c r="BE66" i="49"/>
  <c r="BD66" i="49"/>
  <c r="BC66" i="49"/>
  <c r="BB66" i="49"/>
  <c r="BA66" i="49"/>
  <c r="AZ66" i="49"/>
  <c r="AY66" i="49"/>
  <c r="AX66" i="49"/>
  <c r="AW66" i="49"/>
  <c r="AV66" i="49"/>
  <c r="AU66" i="49"/>
  <c r="AT66" i="49"/>
  <c r="AS66" i="49"/>
  <c r="AR66" i="49"/>
  <c r="AQ66" i="49"/>
  <c r="AP66" i="49"/>
  <c r="AO66" i="49"/>
  <c r="AN66" i="49"/>
  <c r="AM66" i="49"/>
  <c r="AL66" i="49"/>
  <c r="AK66" i="49"/>
  <c r="AJ66" i="49"/>
  <c r="AI66" i="49"/>
  <c r="AH66" i="49"/>
  <c r="AG66" i="49"/>
  <c r="AF66" i="49"/>
  <c r="AE66" i="49"/>
  <c r="AD66" i="49"/>
  <c r="AC66" i="49"/>
  <c r="AB66" i="49"/>
  <c r="AA66" i="49"/>
  <c r="Z66" i="49"/>
  <c r="Y66" i="49"/>
  <c r="X66" i="49"/>
  <c r="W66" i="49"/>
  <c r="V66" i="49"/>
  <c r="U66" i="49"/>
  <c r="T66" i="49"/>
  <c r="S66" i="49"/>
  <c r="R66" i="49"/>
  <c r="Q66" i="49"/>
  <c r="P66" i="49"/>
  <c r="O66" i="49"/>
  <c r="N66" i="49"/>
  <c r="A66" i="49"/>
  <c r="CO65" i="49"/>
  <c r="CN65" i="49"/>
  <c r="CM65" i="49"/>
  <c r="CL65" i="49"/>
  <c r="CK65" i="49"/>
  <c r="CJ65" i="49"/>
  <c r="CI65" i="49"/>
  <c r="CH65" i="49"/>
  <c r="CG65" i="49"/>
  <c r="CF65" i="49"/>
  <c r="CE65" i="49"/>
  <c r="CD65" i="49"/>
  <c r="CC65" i="49"/>
  <c r="CB65" i="49"/>
  <c r="CA65" i="49"/>
  <c r="BZ65" i="49"/>
  <c r="BY65" i="49"/>
  <c r="BX65" i="49"/>
  <c r="BW65" i="49"/>
  <c r="BV65" i="49"/>
  <c r="BU65" i="49"/>
  <c r="BT65" i="49"/>
  <c r="BS65" i="49"/>
  <c r="BR65" i="49"/>
  <c r="BQ65" i="49"/>
  <c r="BP65" i="49"/>
  <c r="BO65" i="49"/>
  <c r="BN65" i="49"/>
  <c r="BM65" i="49"/>
  <c r="BL65" i="49"/>
  <c r="BK65" i="49"/>
  <c r="BJ65" i="49"/>
  <c r="BI65" i="49"/>
  <c r="BH65" i="49"/>
  <c r="BG65" i="49"/>
  <c r="BF65" i="49"/>
  <c r="BE65" i="49"/>
  <c r="BD65" i="49"/>
  <c r="BC65" i="49"/>
  <c r="BB65" i="49"/>
  <c r="BA65" i="49"/>
  <c r="AZ65" i="49"/>
  <c r="AY65" i="49"/>
  <c r="AX65" i="49"/>
  <c r="AW65" i="49"/>
  <c r="AV65" i="49"/>
  <c r="AU65" i="49"/>
  <c r="AT65" i="49"/>
  <c r="AS65" i="49"/>
  <c r="AR65" i="49"/>
  <c r="AQ65" i="49"/>
  <c r="AP65" i="49"/>
  <c r="AO65" i="49"/>
  <c r="AN65" i="49"/>
  <c r="AM65" i="49"/>
  <c r="AL65" i="49"/>
  <c r="AK65" i="49"/>
  <c r="AJ65" i="49"/>
  <c r="AI65" i="49"/>
  <c r="AH65" i="49"/>
  <c r="AG65" i="49"/>
  <c r="AF65" i="49"/>
  <c r="AE65" i="49"/>
  <c r="AD65" i="49"/>
  <c r="AC65" i="49"/>
  <c r="AB65" i="49"/>
  <c r="AA65" i="49"/>
  <c r="Z65" i="49"/>
  <c r="Y65" i="49"/>
  <c r="X65" i="49"/>
  <c r="W65" i="49"/>
  <c r="V65" i="49"/>
  <c r="U65" i="49"/>
  <c r="T65" i="49"/>
  <c r="S65" i="49"/>
  <c r="R65" i="49"/>
  <c r="Q65" i="49"/>
  <c r="P65" i="49"/>
  <c r="O65" i="49"/>
  <c r="N65" i="49"/>
  <c r="A65" i="49"/>
  <c r="CO64" i="49"/>
  <c r="CN64" i="49"/>
  <c r="CM64" i="49"/>
  <c r="CL64" i="49"/>
  <c r="CK64" i="49"/>
  <c r="CJ64" i="49"/>
  <c r="CI64" i="49"/>
  <c r="CH64" i="49"/>
  <c r="CG64" i="49"/>
  <c r="CF64" i="49"/>
  <c r="CE64" i="49"/>
  <c r="CD64" i="49"/>
  <c r="CC64" i="49"/>
  <c r="CB64" i="49"/>
  <c r="CA64" i="49"/>
  <c r="BZ64" i="49"/>
  <c r="BY64" i="49"/>
  <c r="BX64" i="49"/>
  <c r="BW64" i="49"/>
  <c r="BV64" i="49"/>
  <c r="BU64" i="49"/>
  <c r="BT64" i="49"/>
  <c r="BS64" i="49"/>
  <c r="BR64" i="49"/>
  <c r="BQ64" i="49"/>
  <c r="BP64" i="49"/>
  <c r="BO64" i="49"/>
  <c r="BN64" i="49"/>
  <c r="BM64" i="49"/>
  <c r="BL64" i="49"/>
  <c r="BK64" i="49"/>
  <c r="BJ64" i="49"/>
  <c r="BI64" i="49"/>
  <c r="BH64" i="49"/>
  <c r="BG64" i="49"/>
  <c r="BF64" i="49"/>
  <c r="BE64" i="49"/>
  <c r="BD64" i="49"/>
  <c r="BC64" i="49"/>
  <c r="BB64" i="49"/>
  <c r="BA64" i="49"/>
  <c r="AZ64" i="49"/>
  <c r="AY64" i="49"/>
  <c r="AX64" i="49"/>
  <c r="AW64" i="49"/>
  <c r="AV64" i="49"/>
  <c r="AU64" i="49"/>
  <c r="AT64" i="49"/>
  <c r="AS64" i="49"/>
  <c r="AR64" i="49"/>
  <c r="AQ64" i="49"/>
  <c r="AP64" i="49"/>
  <c r="AO64" i="49"/>
  <c r="AN64" i="49"/>
  <c r="AM64" i="49"/>
  <c r="AL64" i="49"/>
  <c r="AK64" i="49"/>
  <c r="AJ64" i="49"/>
  <c r="AI64" i="49"/>
  <c r="AH64" i="49"/>
  <c r="AG64" i="49"/>
  <c r="AF64" i="49"/>
  <c r="AE64" i="49"/>
  <c r="AD64" i="49"/>
  <c r="AC64" i="49"/>
  <c r="AB64" i="49"/>
  <c r="AA64" i="49"/>
  <c r="Z64" i="49"/>
  <c r="Y64" i="49"/>
  <c r="X64" i="49"/>
  <c r="W64" i="49"/>
  <c r="V64" i="49"/>
  <c r="U64" i="49"/>
  <c r="T64" i="49"/>
  <c r="S64" i="49"/>
  <c r="R64" i="49"/>
  <c r="Q64" i="49"/>
  <c r="P64" i="49"/>
  <c r="O64" i="49"/>
  <c r="N64" i="49"/>
  <c r="A64" i="49"/>
  <c r="CO63" i="49"/>
  <c r="CN63" i="49"/>
  <c r="CM63" i="49"/>
  <c r="CL63" i="49"/>
  <c r="CK63" i="49"/>
  <c r="CJ63" i="49"/>
  <c r="CI63" i="49"/>
  <c r="CH63" i="49"/>
  <c r="CG63" i="49"/>
  <c r="CF63" i="49"/>
  <c r="CE63" i="49"/>
  <c r="CD63" i="49"/>
  <c r="CC63" i="49"/>
  <c r="CB63" i="49"/>
  <c r="CA63" i="49"/>
  <c r="BZ63" i="49"/>
  <c r="BY63" i="49"/>
  <c r="BX63" i="49"/>
  <c r="BW63" i="49"/>
  <c r="BV63" i="49"/>
  <c r="BU63" i="49"/>
  <c r="BT63" i="49"/>
  <c r="BS63" i="49"/>
  <c r="BR63" i="49"/>
  <c r="BQ63" i="49"/>
  <c r="BP63" i="49"/>
  <c r="BO63" i="49"/>
  <c r="BN63" i="49"/>
  <c r="BM63" i="49"/>
  <c r="BL63" i="49"/>
  <c r="BK63" i="49"/>
  <c r="BJ63" i="49"/>
  <c r="BI63" i="49"/>
  <c r="BH63" i="49"/>
  <c r="BG63" i="49"/>
  <c r="BF63" i="49"/>
  <c r="BE63" i="49"/>
  <c r="BD63" i="49"/>
  <c r="BC63" i="49"/>
  <c r="BB63" i="49"/>
  <c r="BA63" i="49"/>
  <c r="AZ63" i="49"/>
  <c r="AY63" i="49"/>
  <c r="AX63" i="49"/>
  <c r="AW63" i="49"/>
  <c r="AV63" i="49"/>
  <c r="AU63" i="49"/>
  <c r="AT63" i="49"/>
  <c r="AS63" i="49"/>
  <c r="AR63" i="49"/>
  <c r="AQ63" i="49"/>
  <c r="AP63" i="49"/>
  <c r="AO63" i="49"/>
  <c r="AN63" i="49"/>
  <c r="AM63" i="49"/>
  <c r="AL63" i="49"/>
  <c r="AK63" i="49"/>
  <c r="AJ63" i="49"/>
  <c r="AI63" i="49"/>
  <c r="AH63" i="49"/>
  <c r="AG63" i="49"/>
  <c r="AF63" i="49"/>
  <c r="AE63" i="49"/>
  <c r="AD63" i="49"/>
  <c r="AC63" i="49"/>
  <c r="AB63" i="49"/>
  <c r="AA63" i="49"/>
  <c r="Z63" i="49"/>
  <c r="Y63" i="49"/>
  <c r="X63" i="49"/>
  <c r="W63" i="49"/>
  <c r="V63" i="49"/>
  <c r="U63" i="49"/>
  <c r="T63" i="49"/>
  <c r="S63" i="49"/>
  <c r="R63" i="49"/>
  <c r="Q63" i="49"/>
  <c r="P63" i="49"/>
  <c r="O63" i="49"/>
  <c r="N63" i="49"/>
  <c r="A63" i="49"/>
  <c r="CO62" i="49"/>
  <c r="CN62" i="49"/>
  <c r="CM62" i="49"/>
  <c r="CL62" i="49"/>
  <c r="CK62" i="49"/>
  <c r="CJ62" i="49"/>
  <c r="CI62" i="49"/>
  <c r="CH62" i="49"/>
  <c r="CG62" i="49"/>
  <c r="CF62" i="49"/>
  <c r="CE62" i="49"/>
  <c r="CD62" i="49"/>
  <c r="CC62" i="49"/>
  <c r="CB62" i="49"/>
  <c r="CA62" i="49"/>
  <c r="BZ62" i="49"/>
  <c r="BY62" i="49"/>
  <c r="BX62" i="49"/>
  <c r="BW62" i="49"/>
  <c r="BV62" i="49"/>
  <c r="BU62" i="49"/>
  <c r="BT62" i="49"/>
  <c r="BS62" i="49"/>
  <c r="BR62" i="49"/>
  <c r="BQ62" i="49"/>
  <c r="BP62" i="49"/>
  <c r="BO62" i="49"/>
  <c r="BN62" i="49"/>
  <c r="BM62" i="49"/>
  <c r="BL62" i="49"/>
  <c r="BK62" i="49"/>
  <c r="BJ62" i="49"/>
  <c r="BI62" i="49"/>
  <c r="BH62" i="49"/>
  <c r="BG62" i="49"/>
  <c r="BF62" i="49"/>
  <c r="BE62" i="49"/>
  <c r="BD62" i="49"/>
  <c r="BC62" i="49"/>
  <c r="BB62" i="49"/>
  <c r="BA62" i="49"/>
  <c r="AZ62" i="49"/>
  <c r="AY62" i="49"/>
  <c r="AX62" i="49"/>
  <c r="AW62" i="4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W62" i="49"/>
  <c r="V62" i="49"/>
  <c r="U62" i="49"/>
  <c r="T62" i="49"/>
  <c r="S62" i="49"/>
  <c r="R62" i="49"/>
  <c r="Q62" i="49"/>
  <c r="P62" i="49"/>
  <c r="O62" i="49"/>
  <c r="N62" i="49"/>
  <c r="A62" i="49"/>
  <c r="CO61" i="49"/>
  <c r="CN61" i="49"/>
  <c r="CM61" i="49"/>
  <c r="CL61" i="49"/>
  <c r="CK61" i="49"/>
  <c r="CJ61" i="49"/>
  <c r="CI61" i="49"/>
  <c r="CH61" i="49"/>
  <c r="CG61" i="49"/>
  <c r="CF61" i="49"/>
  <c r="CE61" i="49"/>
  <c r="CD61" i="49"/>
  <c r="CC61" i="49"/>
  <c r="CB61" i="49"/>
  <c r="CA61" i="49"/>
  <c r="BZ61" i="49"/>
  <c r="BY61" i="49"/>
  <c r="BX61" i="49"/>
  <c r="BW61" i="49"/>
  <c r="BV61" i="49"/>
  <c r="BU61" i="49"/>
  <c r="BT61" i="49"/>
  <c r="BS61" i="49"/>
  <c r="BR61" i="49"/>
  <c r="BQ61" i="49"/>
  <c r="BP61" i="49"/>
  <c r="BO61" i="49"/>
  <c r="BN61" i="49"/>
  <c r="BM61" i="49"/>
  <c r="BL61" i="49"/>
  <c r="BK61" i="49"/>
  <c r="BJ61" i="49"/>
  <c r="BI61" i="49"/>
  <c r="BH61" i="49"/>
  <c r="BG61" i="49"/>
  <c r="BF61" i="49"/>
  <c r="BE61" i="49"/>
  <c r="BD61" i="49"/>
  <c r="BC61" i="49"/>
  <c r="BB61" i="49"/>
  <c r="BA61" i="49"/>
  <c r="AZ61" i="49"/>
  <c r="AY61" i="49"/>
  <c r="AX61" i="49"/>
  <c r="AW61" i="49"/>
  <c r="AV61" i="49"/>
  <c r="AU61" i="49"/>
  <c r="AT61" i="49"/>
  <c r="AS61" i="49"/>
  <c r="AR61" i="49"/>
  <c r="AQ61" i="49"/>
  <c r="AP61" i="49"/>
  <c r="AO61" i="49"/>
  <c r="AN61" i="49"/>
  <c r="AM61" i="49"/>
  <c r="AL61" i="49"/>
  <c r="AK61" i="49"/>
  <c r="AJ61" i="49"/>
  <c r="AI61" i="49"/>
  <c r="AH61" i="49"/>
  <c r="AG61" i="49"/>
  <c r="AF61" i="49"/>
  <c r="AE61" i="49"/>
  <c r="AD61" i="49"/>
  <c r="AC61" i="49"/>
  <c r="AB61" i="49"/>
  <c r="AA61" i="49"/>
  <c r="Z61" i="49"/>
  <c r="Y61" i="49"/>
  <c r="X61" i="49"/>
  <c r="W61" i="49"/>
  <c r="V61" i="49"/>
  <c r="U61" i="49"/>
  <c r="T61" i="49"/>
  <c r="S61" i="49"/>
  <c r="R61" i="49"/>
  <c r="Q61" i="49"/>
  <c r="P61" i="49"/>
  <c r="O61" i="49"/>
  <c r="N61" i="49"/>
  <c r="A61" i="49"/>
  <c r="CO60" i="49"/>
  <c r="CN60" i="49"/>
  <c r="CM60" i="49"/>
  <c r="CL60" i="49"/>
  <c r="CK60" i="49"/>
  <c r="CJ60" i="49"/>
  <c r="CI60" i="49"/>
  <c r="CH60" i="49"/>
  <c r="CG60" i="49"/>
  <c r="CF60" i="49"/>
  <c r="CE60" i="49"/>
  <c r="CD60" i="49"/>
  <c r="CC60" i="49"/>
  <c r="CB60" i="49"/>
  <c r="CA60" i="49"/>
  <c r="BZ60" i="49"/>
  <c r="BY60" i="49"/>
  <c r="BX60" i="49"/>
  <c r="BW60" i="49"/>
  <c r="BV60" i="49"/>
  <c r="BU60" i="49"/>
  <c r="BT60" i="49"/>
  <c r="BS60" i="49"/>
  <c r="BR60" i="49"/>
  <c r="BQ60" i="49"/>
  <c r="BP60" i="49"/>
  <c r="BO60" i="49"/>
  <c r="BN60" i="49"/>
  <c r="BM60" i="49"/>
  <c r="BL60" i="49"/>
  <c r="BK60" i="49"/>
  <c r="BJ60" i="49"/>
  <c r="BI60" i="49"/>
  <c r="BH60" i="49"/>
  <c r="BG60" i="49"/>
  <c r="BF60" i="49"/>
  <c r="BE60" i="49"/>
  <c r="BD60" i="49"/>
  <c r="BC60" i="49"/>
  <c r="BB60" i="49"/>
  <c r="BA60" i="49"/>
  <c r="AZ60" i="49"/>
  <c r="AY60" i="49"/>
  <c r="AX60" i="49"/>
  <c r="AW60" i="49"/>
  <c r="AV60" i="49"/>
  <c r="AU60" i="49"/>
  <c r="AT60" i="49"/>
  <c r="AS60" i="49"/>
  <c r="AR60" i="49"/>
  <c r="AQ60" i="49"/>
  <c r="AP60" i="49"/>
  <c r="AO60" i="49"/>
  <c r="AN60" i="49"/>
  <c r="AM60" i="49"/>
  <c r="AL60" i="49"/>
  <c r="AK60" i="49"/>
  <c r="AJ60" i="49"/>
  <c r="AI60" i="49"/>
  <c r="AH60" i="49"/>
  <c r="AG60" i="49"/>
  <c r="AF60" i="49"/>
  <c r="AE60" i="49"/>
  <c r="AD60" i="49"/>
  <c r="AC60" i="49"/>
  <c r="AB60" i="49"/>
  <c r="AA60" i="49"/>
  <c r="Z60" i="49"/>
  <c r="Y60" i="49"/>
  <c r="X60" i="49"/>
  <c r="W60" i="49"/>
  <c r="V60" i="49"/>
  <c r="U60" i="49"/>
  <c r="T60" i="49"/>
  <c r="S60" i="49"/>
  <c r="R60" i="49"/>
  <c r="Q60" i="49"/>
  <c r="P60" i="49"/>
  <c r="O60" i="49"/>
  <c r="N60" i="49"/>
  <c r="A60" i="49"/>
  <c r="CO59" i="49"/>
  <c r="CN59" i="49"/>
  <c r="CM59" i="49"/>
  <c r="CL59" i="49"/>
  <c r="CK59" i="49"/>
  <c r="CJ59" i="49"/>
  <c r="CI59" i="49"/>
  <c r="CH59" i="49"/>
  <c r="CG59" i="49"/>
  <c r="CF59" i="49"/>
  <c r="CE59" i="49"/>
  <c r="CD59" i="49"/>
  <c r="CC59" i="49"/>
  <c r="CB59" i="49"/>
  <c r="CA59" i="49"/>
  <c r="BZ59" i="49"/>
  <c r="BY59" i="49"/>
  <c r="BX59" i="49"/>
  <c r="BW59" i="49"/>
  <c r="BV59" i="49"/>
  <c r="BU59" i="49"/>
  <c r="BT59" i="49"/>
  <c r="BS59" i="49"/>
  <c r="BR59" i="49"/>
  <c r="BQ59" i="49"/>
  <c r="BP59" i="49"/>
  <c r="BO59" i="49"/>
  <c r="BN59" i="49"/>
  <c r="BM59" i="49"/>
  <c r="BL59" i="49"/>
  <c r="BK59" i="49"/>
  <c r="BJ59" i="49"/>
  <c r="BI59" i="49"/>
  <c r="BH59" i="49"/>
  <c r="BG59" i="49"/>
  <c r="BF59" i="49"/>
  <c r="BE59" i="49"/>
  <c r="BD59" i="49"/>
  <c r="BC59" i="49"/>
  <c r="BB59" i="49"/>
  <c r="BA59" i="49"/>
  <c r="AZ59" i="49"/>
  <c r="AY59" i="49"/>
  <c r="AX59" i="49"/>
  <c r="AW59"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X59" i="49"/>
  <c r="W59" i="49"/>
  <c r="V59" i="49"/>
  <c r="U59" i="49"/>
  <c r="T59" i="49"/>
  <c r="S59" i="49"/>
  <c r="R59" i="49"/>
  <c r="Q59" i="49"/>
  <c r="P59" i="49"/>
  <c r="O59" i="49"/>
  <c r="N59" i="49"/>
  <c r="A59" i="49"/>
  <c r="CO58" i="49"/>
  <c r="CN58" i="49"/>
  <c r="CM58" i="49"/>
  <c r="CL58" i="49"/>
  <c r="CK58" i="49"/>
  <c r="CJ58" i="49"/>
  <c r="CI58" i="49"/>
  <c r="CH58" i="49"/>
  <c r="CG58" i="49"/>
  <c r="CF58" i="49"/>
  <c r="CE58" i="49"/>
  <c r="CD58" i="49"/>
  <c r="CC58" i="49"/>
  <c r="CB58" i="49"/>
  <c r="CA58" i="49"/>
  <c r="BZ58" i="49"/>
  <c r="BY58" i="49"/>
  <c r="BX58" i="49"/>
  <c r="BW58" i="49"/>
  <c r="BV58" i="49"/>
  <c r="BU58" i="49"/>
  <c r="BT58" i="49"/>
  <c r="BS58" i="49"/>
  <c r="BR58" i="49"/>
  <c r="BQ58" i="49"/>
  <c r="BP58" i="49"/>
  <c r="BO58" i="49"/>
  <c r="BN58" i="49"/>
  <c r="BM58" i="49"/>
  <c r="BL58" i="49"/>
  <c r="BK58" i="49"/>
  <c r="BJ58" i="49"/>
  <c r="BI58" i="49"/>
  <c r="BH58" i="49"/>
  <c r="BG58" i="49"/>
  <c r="BF58" i="49"/>
  <c r="BE58" i="49"/>
  <c r="BD58" i="49"/>
  <c r="BC58" i="49"/>
  <c r="BB58" i="49"/>
  <c r="BA58" i="49"/>
  <c r="AZ58" i="49"/>
  <c r="AY58" i="49"/>
  <c r="AX58" i="49"/>
  <c r="AW58" i="49"/>
  <c r="AV58" i="49"/>
  <c r="AU58" i="49"/>
  <c r="AT58" i="49"/>
  <c r="AS58" i="49"/>
  <c r="AR58" i="49"/>
  <c r="AQ58" i="49"/>
  <c r="AP58" i="49"/>
  <c r="AO58" i="49"/>
  <c r="AN58" i="49"/>
  <c r="AM58" i="49"/>
  <c r="AL58" i="49"/>
  <c r="AK58" i="49"/>
  <c r="AJ58" i="49"/>
  <c r="AI58" i="49"/>
  <c r="AH58" i="49"/>
  <c r="AG58" i="49"/>
  <c r="AF58" i="49"/>
  <c r="AE58" i="49"/>
  <c r="AD58" i="49"/>
  <c r="AC58" i="49"/>
  <c r="AB58" i="49"/>
  <c r="AA58" i="49"/>
  <c r="Z58" i="49"/>
  <c r="Y58" i="49"/>
  <c r="X58" i="49"/>
  <c r="W58" i="49"/>
  <c r="V58" i="49"/>
  <c r="U58" i="49"/>
  <c r="T58" i="49"/>
  <c r="S58" i="49"/>
  <c r="R58" i="49"/>
  <c r="Q58" i="49"/>
  <c r="P58" i="49"/>
  <c r="O58" i="49"/>
  <c r="N58" i="49"/>
  <c r="A58" i="49"/>
  <c r="CO57" i="49"/>
  <c r="CN57" i="49"/>
  <c r="CM57" i="49"/>
  <c r="CL57" i="49"/>
  <c r="CK57" i="49"/>
  <c r="CJ57" i="49"/>
  <c r="CI57" i="49"/>
  <c r="CH57" i="49"/>
  <c r="CG57" i="49"/>
  <c r="CF57" i="49"/>
  <c r="CE57" i="49"/>
  <c r="CD57" i="49"/>
  <c r="CC57" i="49"/>
  <c r="CB57" i="49"/>
  <c r="CA57" i="49"/>
  <c r="BZ57" i="49"/>
  <c r="BY57" i="49"/>
  <c r="BX57" i="49"/>
  <c r="BW57" i="49"/>
  <c r="BV57" i="49"/>
  <c r="BU57" i="49"/>
  <c r="BT57" i="49"/>
  <c r="BS57" i="49"/>
  <c r="BR57" i="49"/>
  <c r="BQ57" i="49"/>
  <c r="BP57" i="49"/>
  <c r="BO57" i="49"/>
  <c r="BN57" i="49"/>
  <c r="BM57" i="49"/>
  <c r="BL57" i="49"/>
  <c r="BK57" i="49"/>
  <c r="BJ57" i="49"/>
  <c r="BI57" i="49"/>
  <c r="BH57" i="49"/>
  <c r="BG57" i="49"/>
  <c r="BF57" i="49"/>
  <c r="BE57" i="49"/>
  <c r="BD57" i="49"/>
  <c r="BC57" i="49"/>
  <c r="BB57" i="49"/>
  <c r="BA57" i="49"/>
  <c r="AZ57" i="49"/>
  <c r="AY57" i="49"/>
  <c r="AX57" i="49"/>
  <c r="AW57" i="49"/>
  <c r="AV57" i="49"/>
  <c r="AU57" i="49"/>
  <c r="AT57" i="49"/>
  <c r="AS57" i="49"/>
  <c r="AR57" i="49"/>
  <c r="AQ57" i="49"/>
  <c r="AP57" i="49"/>
  <c r="AO57" i="49"/>
  <c r="AN57" i="49"/>
  <c r="AM57" i="49"/>
  <c r="AL57" i="49"/>
  <c r="AK57" i="49"/>
  <c r="AJ57" i="49"/>
  <c r="AI57" i="49"/>
  <c r="AH57" i="49"/>
  <c r="AG57" i="49"/>
  <c r="AF57" i="49"/>
  <c r="AE57" i="49"/>
  <c r="AD57" i="49"/>
  <c r="AC57" i="49"/>
  <c r="AB57" i="49"/>
  <c r="AA57" i="49"/>
  <c r="Z57" i="49"/>
  <c r="Y57" i="49"/>
  <c r="X57" i="49"/>
  <c r="W57" i="49"/>
  <c r="V57" i="49"/>
  <c r="U57" i="49"/>
  <c r="T57" i="49"/>
  <c r="S57" i="49"/>
  <c r="R57" i="49"/>
  <c r="Q57" i="49"/>
  <c r="P57" i="49"/>
  <c r="O57" i="49"/>
  <c r="N57" i="49"/>
  <c r="A57" i="49"/>
  <c r="CO56" i="49"/>
  <c r="CN56" i="49"/>
  <c r="CM56" i="49"/>
  <c r="CL56" i="49"/>
  <c r="CK56" i="49"/>
  <c r="CJ56" i="49"/>
  <c r="CI56" i="49"/>
  <c r="CH56" i="49"/>
  <c r="CG56" i="49"/>
  <c r="CF56" i="49"/>
  <c r="CE56" i="49"/>
  <c r="CD56" i="49"/>
  <c r="CC56" i="49"/>
  <c r="CB56" i="49"/>
  <c r="CA56" i="49"/>
  <c r="BZ56" i="49"/>
  <c r="BY56" i="49"/>
  <c r="BX56" i="49"/>
  <c r="BW56" i="49"/>
  <c r="BV56" i="49"/>
  <c r="BU56" i="49"/>
  <c r="BT56" i="49"/>
  <c r="BS56" i="49"/>
  <c r="BR56" i="49"/>
  <c r="BQ56" i="49"/>
  <c r="BP56" i="49"/>
  <c r="BO56" i="49"/>
  <c r="BN56" i="49"/>
  <c r="BM56" i="49"/>
  <c r="BL56" i="49"/>
  <c r="BK56" i="49"/>
  <c r="BJ56" i="49"/>
  <c r="BI56" i="49"/>
  <c r="BH56" i="49"/>
  <c r="BG56" i="49"/>
  <c r="BF56" i="49"/>
  <c r="BE56" i="49"/>
  <c r="BD56" i="49"/>
  <c r="BC56" i="49"/>
  <c r="BB56" i="49"/>
  <c r="BA56" i="49"/>
  <c r="AZ56" i="49"/>
  <c r="AY56" i="49"/>
  <c r="AX56" i="49"/>
  <c r="AW56"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X56" i="49"/>
  <c r="W56" i="49"/>
  <c r="V56" i="49"/>
  <c r="U56" i="49"/>
  <c r="T56" i="49"/>
  <c r="S56" i="49"/>
  <c r="R56" i="49"/>
  <c r="Q56" i="49"/>
  <c r="P56" i="49"/>
  <c r="O56" i="49"/>
  <c r="N56" i="49"/>
  <c r="A56" i="49"/>
  <c r="CO55" i="49"/>
  <c r="CN55" i="49"/>
  <c r="CM55" i="49"/>
  <c r="CL55" i="49"/>
  <c r="CK55" i="49"/>
  <c r="CJ55" i="49"/>
  <c r="CI55" i="49"/>
  <c r="CH55" i="49"/>
  <c r="CG55" i="49"/>
  <c r="CF55" i="49"/>
  <c r="CE55" i="49"/>
  <c r="CD55" i="49"/>
  <c r="CC55" i="49"/>
  <c r="CB55" i="49"/>
  <c r="CA55" i="49"/>
  <c r="BZ55" i="49"/>
  <c r="BY55" i="49"/>
  <c r="BX55" i="49"/>
  <c r="BW55" i="49"/>
  <c r="BV55" i="49"/>
  <c r="BU55" i="49"/>
  <c r="BT55" i="49"/>
  <c r="BS55" i="49"/>
  <c r="BR55" i="49"/>
  <c r="BQ55" i="49"/>
  <c r="BP55" i="49"/>
  <c r="BO55" i="49"/>
  <c r="BN55" i="49"/>
  <c r="BM55" i="49"/>
  <c r="BL55" i="49"/>
  <c r="BK55" i="49"/>
  <c r="BJ55" i="49"/>
  <c r="BI55" i="49"/>
  <c r="BH55" i="49"/>
  <c r="BG55" i="49"/>
  <c r="BF55" i="49"/>
  <c r="BE55" i="49"/>
  <c r="BD55" i="49"/>
  <c r="BC55" i="49"/>
  <c r="BB55" i="49"/>
  <c r="BA55" i="49"/>
  <c r="AZ55" i="49"/>
  <c r="AY55" i="49"/>
  <c r="AX55" i="49"/>
  <c r="AW55" i="49"/>
  <c r="AV55" i="49"/>
  <c r="AU55" i="49"/>
  <c r="AT55" i="49"/>
  <c r="AS55" i="49"/>
  <c r="AR55" i="49"/>
  <c r="AQ55" i="49"/>
  <c r="AP55" i="49"/>
  <c r="AO55" i="49"/>
  <c r="AN55" i="49"/>
  <c r="AM55" i="49"/>
  <c r="AL55" i="49"/>
  <c r="AK55" i="49"/>
  <c r="AJ55" i="49"/>
  <c r="AI55" i="49"/>
  <c r="AH55" i="49"/>
  <c r="AG55" i="49"/>
  <c r="AF55" i="49"/>
  <c r="AE55" i="49"/>
  <c r="AD55" i="49"/>
  <c r="AC55" i="49"/>
  <c r="AB55" i="49"/>
  <c r="AA55" i="49"/>
  <c r="Z55" i="49"/>
  <c r="Y55" i="49"/>
  <c r="X55" i="49"/>
  <c r="W55" i="49"/>
  <c r="V55" i="49"/>
  <c r="U55" i="49"/>
  <c r="T55" i="49"/>
  <c r="S55" i="49"/>
  <c r="R55" i="49"/>
  <c r="Q55" i="49"/>
  <c r="P55" i="49"/>
  <c r="O55" i="49"/>
  <c r="N55" i="49"/>
  <c r="A55" i="49"/>
  <c r="CO54" i="49"/>
  <c r="CN54" i="49"/>
  <c r="CM54" i="49"/>
  <c r="CL54" i="49"/>
  <c r="CK54" i="49"/>
  <c r="CJ54" i="49"/>
  <c r="CI54" i="49"/>
  <c r="CH54" i="49"/>
  <c r="CG54" i="49"/>
  <c r="CF54" i="49"/>
  <c r="CE54" i="49"/>
  <c r="CD54" i="49"/>
  <c r="CC54" i="49"/>
  <c r="CB54" i="49"/>
  <c r="CA54" i="49"/>
  <c r="BZ54" i="49"/>
  <c r="BY54" i="49"/>
  <c r="BX54" i="49"/>
  <c r="BW54" i="49"/>
  <c r="BV54" i="49"/>
  <c r="BU54" i="49"/>
  <c r="BT54" i="49"/>
  <c r="BS54" i="49"/>
  <c r="BR54" i="49"/>
  <c r="BQ54" i="49"/>
  <c r="BP54" i="49"/>
  <c r="BO54" i="49"/>
  <c r="BN54" i="49"/>
  <c r="BM54" i="49"/>
  <c r="BL54" i="49"/>
  <c r="BK54" i="49"/>
  <c r="BJ54" i="49"/>
  <c r="BI54" i="49"/>
  <c r="BH54" i="49"/>
  <c r="BG54" i="49"/>
  <c r="BF54" i="49"/>
  <c r="BE54" i="49"/>
  <c r="BD54" i="49"/>
  <c r="BC54" i="49"/>
  <c r="BB54" i="49"/>
  <c r="BA54" i="49"/>
  <c r="AZ54" i="49"/>
  <c r="AY54" i="49"/>
  <c r="AX54" i="49"/>
  <c r="AW54" i="49"/>
  <c r="AV54" i="49"/>
  <c r="AU54" i="49"/>
  <c r="AT54" i="49"/>
  <c r="AS54" i="49"/>
  <c r="AR54" i="49"/>
  <c r="AQ54" i="49"/>
  <c r="AP54" i="49"/>
  <c r="AO54" i="49"/>
  <c r="AN54" i="49"/>
  <c r="AM54" i="49"/>
  <c r="AL54" i="49"/>
  <c r="AK54" i="49"/>
  <c r="AJ54" i="49"/>
  <c r="AI54" i="49"/>
  <c r="AH54" i="49"/>
  <c r="AG54" i="49"/>
  <c r="AF54" i="49"/>
  <c r="AE54" i="49"/>
  <c r="AD54" i="49"/>
  <c r="AC54" i="49"/>
  <c r="AB54" i="49"/>
  <c r="AA54" i="49"/>
  <c r="Z54" i="49"/>
  <c r="Y54" i="49"/>
  <c r="X54" i="49"/>
  <c r="W54" i="49"/>
  <c r="V54" i="49"/>
  <c r="U54" i="49"/>
  <c r="T54" i="49"/>
  <c r="S54" i="49"/>
  <c r="R54" i="49"/>
  <c r="Q54" i="49"/>
  <c r="P54" i="49"/>
  <c r="O54" i="49"/>
  <c r="N54" i="49"/>
  <c r="A54" i="49"/>
  <c r="CO53" i="49"/>
  <c r="CN53" i="49"/>
  <c r="CM53" i="49"/>
  <c r="CL53" i="49"/>
  <c r="CK53" i="49"/>
  <c r="CJ53" i="49"/>
  <c r="CI53" i="49"/>
  <c r="CH53" i="49"/>
  <c r="CG53" i="49"/>
  <c r="CF53" i="49"/>
  <c r="CE53" i="49"/>
  <c r="CD53" i="49"/>
  <c r="CC53" i="49"/>
  <c r="CB53" i="49"/>
  <c r="CA53" i="49"/>
  <c r="BZ53" i="49"/>
  <c r="BY53" i="49"/>
  <c r="BX53" i="49"/>
  <c r="BW53" i="49"/>
  <c r="BV53" i="49"/>
  <c r="BU53" i="49"/>
  <c r="BT53" i="49"/>
  <c r="BS53" i="49"/>
  <c r="BR53" i="49"/>
  <c r="BQ53" i="49"/>
  <c r="BP53" i="49"/>
  <c r="BO53" i="49"/>
  <c r="BN53" i="49"/>
  <c r="BM53" i="49"/>
  <c r="BL53" i="49"/>
  <c r="BK53" i="49"/>
  <c r="BJ53" i="49"/>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S53" i="49"/>
  <c r="R53" i="49"/>
  <c r="Q53" i="49"/>
  <c r="P53" i="49"/>
  <c r="O53" i="49"/>
  <c r="N53" i="49"/>
  <c r="A53" i="49"/>
  <c r="CO52" i="49"/>
  <c r="CN52" i="49"/>
  <c r="CM52" i="49"/>
  <c r="CL52" i="49"/>
  <c r="CK52" i="49"/>
  <c r="CJ52" i="49"/>
  <c r="CI52" i="49"/>
  <c r="CH52" i="49"/>
  <c r="CG52" i="49"/>
  <c r="CF52" i="49"/>
  <c r="CE52" i="49"/>
  <c r="CD52" i="49"/>
  <c r="CC52" i="49"/>
  <c r="CB52" i="49"/>
  <c r="CA52" i="49"/>
  <c r="BZ52" i="49"/>
  <c r="BY52" i="49"/>
  <c r="BX52" i="49"/>
  <c r="BW52" i="49"/>
  <c r="BV52" i="49"/>
  <c r="BU52" i="49"/>
  <c r="BT52" i="49"/>
  <c r="BS52" i="49"/>
  <c r="BR52" i="49"/>
  <c r="BQ52" i="49"/>
  <c r="BP52" i="49"/>
  <c r="BO52" i="49"/>
  <c r="BN52" i="49"/>
  <c r="BM52" i="49"/>
  <c r="BL52" i="49"/>
  <c r="BK52" i="49"/>
  <c r="BJ52" i="49"/>
  <c r="BI52" i="49"/>
  <c r="BH52" i="49"/>
  <c r="BG52" i="49"/>
  <c r="BF52" i="49"/>
  <c r="BE52" i="49"/>
  <c r="BD52" i="49"/>
  <c r="BC52" i="49"/>
  <c r="BB52" i="49"/>
  <c r="BA52" i="49"/>
  <c r="AZ52" i="49"/>
  <c r="AY52" i="49"/>
  <c r="AX52" i="49"/>
  <c r="AW52" i="49"/>
  <c r="AV52" i="49"/>
  <c r="AU52" i="49"/>
  <c r="AT52" i="49"/>
  <c r="AS52" i="49"/>
  <c r="AR52" i="49"/>
  <c r="AQ52" i="49"/>
  <c r="AP52" i="49"/>
  <c r="AO52" i="49"/>
  <c r="AN52" i="49"/>
  <c r="AM52" i="49"/>
  <c r="AL52" i="49"/>
  <c r="AK52" i="49"/>
  <c r="AJ52" i="49"/>
  <c r="AI52" i="49"/>
  <c r="AH52" i="49"/>
  <c r="AG52" i="49"/>
  <c r="AF52" i="49"/>
  <c r="AE52" i="49"/>
  <c r="AD52" i="49"/>
  <c r="AC52" i="49"/>
  <c r="AB52" i="49"/>
  <c r="AA52" i="49"/>
  <c r="Z52" i="49"/>
  <c r="Y52" i="49"/>
  <c r="X52" i="49"/>
  <c r="W52" i="49"/>
  <c r="V52" i="49"/>
  <c r="U52" i="49"/>
  <c r="T52" i="49"/>
  <c r="S52" i="49"/>
  <c r="R52" i="49"/>
  <c r="Q52" i="49"/>
  <c r="P52" i="49"/>
  <c r="O52" i="49"/>
  <c r="N52" i="49"/>
  <c r="A52" i="49"/>
  <c r="CO51" i="49"/>
  <c r="CN51" i="49"/>
  <c r="CM51" i="49"/>
  <c r="CL51" i="49"/>
  <c r="CK51" i="49"/>
  <c r="CJ51" i="49"/>
  <c r="CI51" i="49"/>
  <c r="CH51" i="49"/>
  <c r="CG51" i="49"/>
  <c r="CF51" i="49"/>
  <c r="CE51" i="49"/>
  <c r="CD51" i="49"/>
  <c r="CC51" i="49"/>
  <c r="CB51" i="49"/>
  <c r="CA51" i="49"/>
  <c r="BZ51" i="49"/>
  <c r="BY51" i="49"/>
  <c r="BX51" i="49"/>
  <c r="BW51" i="49"/>
  <c r="BV51" i="49"/>
  <c r="BU51" i="49"/>
  <c r="BT51" i="49"/>
  <c r="BS51" i="49"/>
  <c r="BR51" i="49"/>
  <c r="BQ51" i="49"/>
  <c r="BP51" i="49"/>
  <c r="BO51" i="49"/>
  <c r="BN51" i="49"/>
  <c r="BM51" i="49"/>
  <c r="BL51" i="49"/>
  <c r="BK51" i="49"/>
  <c r="BJ51" i="49"/>
  <c r="BI51" i="49"/>
  <c r="BH51" i="49"/>
  <c r="BG51" i="49"/>
  <c r="BF51" i="49"/>
  <c r="BE51" i="49"/>
  <c r="BD51" i="49"/>
  <c r="BC51" i="49"/>
  <c r="BA51" i="49"/>
  <c r="AZ51" i="49"/>
  <c r="AY51" i="49"/>
  <c r="AX51" i="49"/>
  <c r="AW51" i="49"/>
  <c r="AV51" i="49"/>
  <c r="AU51" i="49"/>
  <c r="AT51" i="49"/>
  <c r="AS51" i="49"/>
  <c r="AR51" i="49"/>
  <c r="AQ51" i="49"/>
  <c r="AP51" i="49"/>
  <c r="AO51" i="49"/>
  <c r="AN51" i="49"/>
  <c r="AM51" i="49"/>
  <c r="AL51" i="49"/>
  <c r="AK51" i="49"/>
  <c r="AJ51" i="49"/>
  <c r="AI51" i="49"/>
  <c r="AH51" i="49"/>
  <c r="AG51" i="49"/>
  <c r="AF51" i="49"/>
  <c r="AE51" i="49"/>
  <c r="AD51" i="49"/>
  <c r="AC51" i="49"/>
  <c r="AB51" i="49"/>
  <c r="AA51" i="49"/>
  <c r="Z51" i="49"/>
  <c r="Y51" i="49"/>
  <c r="X51" i="49"/>
  <c r="W51" i="49"/>
  <c r="V51" i="49"/>
  <c r="U51" i="49"/>
  <c r="T51" i="49"/>
  <c r="S51" i="49"/>
  <c r="R51" i="49"/>
  <c r="Q51" i="49"/>
  <c r="P51" i="49"/>
  <c r="O51" i="49"/>
  <c r="A51" i="49"/>
  <c r="CO50" i="49"/>
  <c r="CN50" i="49"/>
  <c r="CM50" i="49"/>
  <c r="CL50" i="49"/>
  <c r="CK50" i="49"/>
  <c r="CJ50" i="49"/>
  <c r="CI50" i="49"/>
  <c r="CH50" i="49"/>
  <c r="CG50" i="49"/>
  <c r="CF50" i="49"/>
  <c r="CE50" i="49"/>
  <c r="CD50" i="49"/>
  <c r="CC50" i="49"/>
  <c r="CB50" i="49"/>
  <c r="CA50" i="49"/>
  <c r="BZ50" i="49"/>
  <c r="BY50" i="49"/>
  <c r="BX50" i="49"/>
  <c r="BW50" i="49"/>
  <c r="BV50" i="49"/>
  <c r="BU50" i="49"/>
  <c r="BT50" i="49"/>
  <c r="BS50" i="49"/>
  <c r="BR50" i="49"/>
  <c r="BQ50" i="49"/>
  <c r="BP50" i="49"/>
  <c r="BO50" i="49"/>
  <c r="BN50" i="49"/>
  <c r="BM50" i="49"/>
  <c r="BL50" i="49"/>
  <c r="BK50" i="49"/>
  <c r="BJ50" i="49"/>
  <c r="BI50" i="49"/>
  <c r="BH50" i="49"/>
  <c r="BG50" i="49"/>
  <c r="BF50" i="49"/>
  <c r="BE50" i="49"/>
  <c r="BD50" i="49"/>
  <c r="BC50" i="49"/>
  <c r="BB50" i="49"/>
  <c r="BA50" i="49"/>
  <c r="AZ50" i="49"/>
  <c r="AY50" i="49"/>
  <c r="AX50" i="49"/>
  <c r="AW50" i="49"/>
  <c r="AV50" i="49"/>
  <c r="AU50" i="49"/>
  <c r="AT50" i="49"/>
  <c r="AS50" i="49"/>
  <c r="AR50" i="49"/>
  <c r="AQ50" i="49"/>
  <c r="AP50" i="49"/>
  <c r="AO50" i="49"/>
  <c r="AN50" i="49"/>
  <c r="AM50" i="49"/>
  <c r="AL50" i="49"/>
  <c r="AK50" i="49"/>
  <c r="AJ50" i="49"/>
  <c r="AI50" i="49"/>
  <c r="AH50" i="49"/>
  <c r="AG50" i="49"/>
  <c r="AF50" i="49"/>
  <c r="AE50" i="49"/>
  <c r="AD50" i="49"/>
  <c r="AC50" i="49"/>
  <c r="AB50" i="49"/>
  <c r="AA50" i="49"/>
  <c r="Z50" i="49"/>
  <c r="Y50" i="49"/>
  <c r="X50" i="49"/>
  <c r="W50" i="49"/>
  <c r="V50" i="49"/>
  <c r="U50" i="49"/>
  <c r="T50" i="49"/>
  <c r="S50" i="49"/>
  <c r="R50" i="49"/>
  <c r="Q50" i="49"/>
  <c r="P50" i="49"/>
  <c r="O50" i="49"/>
  <c r="N50" i="49"/>
  <c r="A50" i="49"/>
  <c r="CO49" i="49"/>
  <c r="CN49" i="49"/>
  <c r="CM49" i="49"/>
  <c r="CL49" i="49"/>
  <c r="CK49" i="49"/>
  <c r="CJ49" i="49"/>
  <c r="CI49" i="49"/>
  <c r="CH49" i="49"/>
  <c r="CG49" i="49"/>
  <c r="CF49" i="49"/>
  <c r="CE49" i="49"/>
  <c r="CD49" i="49"/>
  <c r="CC49" i="49"/>
  <c r="CB49" i="49"/>
  <c r="CA49" i="49"/>
  <c r="BZ49" i="49"/>
  <c r="BY49" i="49"/>
  <c r="BX49" i="49"/>
  <c r="BW49" i="49"/>
  <c r="BV49" i="49"/>
  <c r="BU49" i="49"/>
  <c r="BT49" i="49"/>
  <c r="BS49" i="49"/>
  <c r="BR49" i="49"/>
  <c r="BQ49" i="49"/>
  <c r="BP49" i="49"/>
  <c r="BO49" i="49"/>
  <c r="BN49" i="49"/>
  <c r="BM49" i="49"/>
  <c r="BL49" i="49"/>
  <c r="BK49" i="49"/>
  <c r="BJ49" i="49"/>
  <c r="BI49" i="49"/>
  <c r="BH49" i="49"/>
  <c r="BG49" i="49"/>
  <c r="BF49" i="49"/>
  <c r="BE49" i="49"/>
  <c r="BD49" i="49"/>
  <c r="BC49" i="49"/>
  <c r="BB49" i="49"/>
  <c r="BA49" i="49"/>
  <c r="AZ49" i="49"/>
  <c r="AY49" i="49"/>
  <c r="AX49" i="49"/>
  <c r="AW49" i="49"/>
  <c r="AV49" i="49"/>
  <c r="AU49" i="49"/>
  <c r="AT49" i="49"/>
  <c r="AS49" i="49"/>
  <c r="AR49" i="49"/>
  <c r="AQ49" i="49"/>
  <c r="AP49" i="49"/>
  <c r="AO49" i="49"/>
  <c r="AN49" i="49"/>
  <c r="AM49" i="49"/>
  <c r="AL49" i="49"/>
  <c r="AK49" i="49"/>
  <c r="AJ49" i="49"/>
  <c r="AI49" i="49"/>
  <c r="AH49" i="49"/>
  <c r="AG49" i="49"/>
  <c r="AF49" i="49"/>
  <c r="AE49" i="49"/>
  <c r="AD49" i="49"/>
  <c r="AC49" i="49"/>
  <c r="AB49" i="49"/>
  <c r="AA49" i="49"/>
  <c r="Z49" i="49"/>
  <c r="Y49" i="49"/>
  <c r="X49" i="49"/>
  <c r="W49" i="49"/>
  <c r="V49" i="49"/>
  <c r="U49" i="49"/>
  <c r="T49" i="49"/>
  <c r="S49" i="49"/>
  <c r="R49" i="49"/>
  <c r="Q49" i="49"/>
  <c r="P49" i="49"/>
  <c r="O49" i="49"/>
  <c r="N49" i="49"/>
  <c r="A49" i="49"/>
  <c r="CO48" i="49"/>
  <c r="CN48" i="49"/>
  <c r="CM48" i="49"/>
  <c r="CL48" i="49"/>
  <c r="CK48" i="49"/>
  <c r="CJ48" i="49"/>
  <c r="CI48" i="49"/>
  <c r="CH48" i="49"/>
  <c r="CG48" i="49"/>
  <c r="CF48" i="49"/>
  <c r="CE48" i="49"/>
  <c r="CD48" i="49"/>
  <c r="CC48" i="49"/>
  <c r="CB48" i="49"/>
  <c r="CA48" i="49"/>
  <c r="BZ48" i="49"/>
  <c r="BY48" i="49"/>
  <c r="BX48" i="49"/>
  <c r="BW48" i="49"/>
  <c r="BV48" i="49"/>
  <c r="BU48" i="49"/>
  <c r="BT48" i="49"/>
  <c r="BS48" i="49"/>
  <c r="BR48" i="49"/>
  <c r="BQ48" i="49"/>
  <c r="BP48" i="49"/>
  <c r="BO48" i="49"/>
  <c r="BN48" i="49"/>
  <c r="BM48" i="49"/>
  <c r="BL48" i="49"/>
  <c r="BK48" i="49"/>
  <c r="BJ48" i="49"/>
  <c r="BI48" i="49"/>
  <c r="BH48" i="49"/>
  <c r="BG48" i="49"/>
  <c r="BF48" i="49"/>
  <c r="BE48" i="49"/>
  <c r="BD48" i="49"/>
  <c r="BC48" i="49"/>
  <c r="BB48" i="49"/>
  <c r="BA48" i="49"/>
  <c r="AZ48" i="49"/>
  <c r="AY48" i="49"/>
  <c r="AX48" i="49"/>
  <c r="AW48" i="49"/>
  <c r="AV48" i="49"/>
  <c r="AU48" i="49"/>
  <c r="AT48" i="49"/>
  <c r="AS48" i="49"/>
  <c r="AR48" i="49"/>
  <c r="AQ48" i="49"/>
  <c r="AP48" i="49"/>
  <c r="AO48" i="49"/>
  <c r="AN48" i="49"/>
  <c r="AM48" i="49"/>
  <c r="AL48" i="49"/>
  <c r="AK48" i="49"/>
  <c r="AJ48" i="49"/>
  <c r="AI48" i="49"/>
  <c r="AH48" i="49"/>
  <c r="AG48" i="49"/>
  <c r="AF48" i="49"/>
  <c r="AE48" i="49"/>
  <c r="AD48" i="49"/>
  <c r="AC48" i="49"/>
  <c r="AB48" i="49"/>
  <c r="AA48" i="49"/>
  <c r="Z48" i="49"/>
  <c r="Y48" i="49"/>
  <c r="X48" i="49"/>
  <c r="W48" i="49"/>
  <c r="V48" i="49"/>
  <c r="U48" i="49"/>
  <c r="T48" i="49"/>
  <c r="S48" i="49"/>
  <c r="R48" i="49"/>
  <c r="Q48" i="49"/>
  <c r="P48" i="49"/>
  <c r="O48" i="49"/>
  <c r="N48" i="49"/>
  <c r="A48" i="49"/>
  <c r="CO47" i="49"/>
  <c r="CN47" i="49"/>
  <c r="CM47" i="49"/>
  <c r="CL47" i="49"/>
  <c r="CK47" i="49"/>
  <c r="CJ47" i="49"/>
  <c r="CI47" i="49"/>
  <c r="CH47" i="49"/>
  <c r="CG47" i="49"/>
  <c r="CF47" i="49"/>
  <c r="CE47" i="49"/>
  <c r="CD47" i="49"/>
  <c r="CC47" i="49"/>
  <c r="CB47" i="49"/>
  <c r="CA47" i="49"/>
  <c r="BZ47" i="49"/>
  <c r="BY47" i="49"/>
  <c r="BX47" i="49"/>
  <c r="BW47" i="49"/>
  <c r="BV47" i="49"/>
  <c r="BU47" i="49"/>
  <c r="BT47" i="49"/>
  <c r="BS47" i="49"/>
  <c r="BR47" i="49"/>
  <c r="BQ47" i="49"/>
  <c r="BP47" i="49"/>
  <c r="BO47" i="49"/>
  <c r="BN47" i="49"/>
  <c r="BM47" i="49"/>
  <c r="BL47" i="49"/>
  <c r="BK47" i="49"/>
  <c r="BJ47" i="49"/>
  <c r="BI47" i="49"/>
  <c r="BH47" i="49"/>
  <c r="BG47" i="49"/>
  <c r="BF47" i="49"/>
  <c r="BE47" i="49"/>
  <c r="BD47" i="49"/>
  <c r="BC47" i="49"/>
  <c r="BB47" i="49"/>
  <c r="BA47" i="49"/>
  <c r="AZ47" i="49"/>
  <c r="AY47" i="49"/>
  <c r="AX47" i="49"/>
  <c r="AW47" i="49"/>
  <c r="AV47" i="49"/>
  <c r="AU47" i="49"/>
  <c r="AT47" i="49"/>
  <c r="AS47" i="49"/>
  <c r="AR47" i="49"/>
  <c r="AQ47" i="49"/>
  <c r="AP47" i="49"/>
  <c r="AO47" i="49"/>
  <c r="AN47" i="49"/>
  <c r="AM47" i="49"/>
  <c r="AL47" i="49"/>
  <c r="AK47" i="49"/>
  <c r="AJ47" i="49"/>
  <c r="AI47" i="49"/>
  <c r="AH47" i="49"/>
  <c r="AG47" i="49"/>
  <c r="AF47" i="49"/>
  <c r="AE47" i="49"/>
  <c r="AD47" i="49"/>
  <c r="AC47" i="49"/>
  <c r="AB47" i="49"/>
  <c r="AA47" i="49"/>
  <c r="Z47" i="49"/>
  <c r="Y47" i="49"/>
  <c r="X47" i="49"/>
  <c r="W47" i="49"/>
  <c r="V47" i="49"/>
  <c r="U47" i="49"/>
  <c r="T47" i="49"/>
  <c r="S47" i="49"/>
  <c r="R47" i="49"/>
  <c r="Q47" i="49"/>
  <c r="P47" i="49"/>
  <c r="O47" i="49"/>
  <c r="N47" i="49"/>
  <c r="A47" i="49"/>
  <c r="CO45" i="49"/>
  <c r="CN45" i="49"/>
  <c r="CM45" i="49"/>
  <c r="CL45" i="49"/>
  <c r="CK45" i="49"/>
  <c r="CJ45" i="49"/>
  <c r="CI45" i="49"/>
  <c r="CH45" i="49"/>
  <c r="CG45" i="49"/>
  <c r="CF45" i="49"/>
  <c r="CE45" i="49"/>
  <c r="CD45" i="49"/>
  <c r="CC45" i="49"/>
  <c r="CB45" i="49"/>
  <c r="CA45" i="49"/>
  <c r="BZ45" i="49"/>
  <c r="BY45" i="49"/>
  <c r="BX45" i="49"/>
  <c r="BW45" i="49"/>
  <c r="BV45" i="49"/>
  <c r="BU45" i="49"/>
  <c r="BT45" i="49"/>
  <c r="BS45" i="49"/>
  <c r="BR45" i="49"/>
  <c r="BQ45" i="49"/>
  <c r="BP45" i="49"/>
  <c r="BO45" i="49"/>
  <c r="BN45" i="49"/>
  <c r="BM45" i="49"/>
  <c r="BL45" i="49"/>
  <c r="BK45" i="49"/>
  <c r="BJ45" i="49"/>
  <c r="BI45" i="49"/>
  <c r="BH45" i="49"/>
  <c r="BG45" i="49"/>
  <c r="BF45" i="49"/>
  <c r="BE45" i="49"/>
  <c r="BD45" i="49"/>
  <c r="BC45" i="49"/>
  <c r="BB45" i="49"/>
  <c r="BA45" i="49"/>
  <c r="AZ45" i="49"/>
  <c r="AY45" i="49"/>
  <c r="AX45" i="49"/>
  <c r="AW45" i="49"/>
  <c r="AV45" i="49"/>
  <c r="AU45" i="49"/>
  <c r="AT45" i="49"/>
  <c r="AS45" i="49"/>
  <c r="AR45" i="49"/>
  <c r="AQ45" i="49"/>
  <c r="AP45" i="49"/>
  <c r="AO45" i="49"/>
  <c r="AN45" i="49"/>
  <c r="AM45" i="49"/>
  <c r="AL45" i="49"/>
  <c r="AK45" i="49"/>
  <c r="AJ45" i="49"/>
  <c r="AI45" i="49"/>
  <c r="AH45" i="49"/>
  <c r="AG45" i="49"/>
  <c r="AF45" i="49"/>
  <c r="AE45" i="49"/>
  <c r="AD45" i="49"/>
  <c r="AC45" i="49"/>
  <c r="AB45" i="49"/>
  <c r="AA45" i="49"/>
  <c r="Z45" i="49"/>
  <c r="Y45" i="49"/>
  <c r="X45" i="49"/>
  <c r="W45" i="49"/>
  <c r="V45" i="49"/>
  <c r="U45" i="49"/>
  <c r="T45" i="49"/>
  <c r="S45" i="49"/>
  <c r="R45" i="49"/>
  <c r="Q45" i="49"/>
  <c r="P45" i="49"/>
  <c r="O45" i="49"/>
  <c r="N45" i="49"/>
  <c r="B45" i="49"/>
  <c r="A45" i="49"/>
  <c r="CO44" i="49"/>
  <c r="CN44" i="49"/>
  <c r="CM44" i="49"/>
  <c r="CL44" i="49"/>
  <c r="CK44" i="49"/>
  <c r="CJ44" i="49"/>
  <c r="CI44" i="49"/>
  <c r="CH44" i="49"/>
  <c r="CG44" i="49"/>
  <c r="CF44" i="49"/>
  <c r="CE44" i="49"/>
  <c r="CD44" i="49"/>
  <c r="CC44" i="49"/>
  <c r="CB44" i="49"/>
  <c r="CA44" i="49"/>
  <c r="BZ44" i="49"/>
  <c r="BY44" i="49"/>
  <c r="BX44" i="49"/>
  <c r="BW44" i="49"/>
  <c r="BV44" i="49"/>
  <c r="BU44" i="49"/>
  <c r="BT44" i="49"/>
  <c r="BS44" i="49"/>
  <c r="BR44" i="49"/>
  <c r="BQ44" i="49"/>
  <c r="BP44" i="49"/>
  <c r="BO44" i="49"/>
  <c r="BN44" i="49"/>
  <c r="BM44" i="49"/>
  <c r="BL44" i="49"/>
  <c r="BK44" i="49"/>
  <c r="BJ44" i="49"/>
  <c r="BI44" i="49"/>
  <c r="BH44" i="49"/>
  <c r="BG44" i="49"/>
  <c r="BF44" i="49"/>
  <c r="BE44" i="49"/>
  <c r="BD44" i="49"/>
  <c r="BC44" i="49"/>
  <c r="BB44" i="49"/>
  <c r="BA44" i="49"/>
  <c r="AZ44" i="49"/>
  <c r="AY44" i="49"/>
  <c r="AX44" i="49"/>
  <c r="AW44" i="49"/>
  <c r="AV44" i="49"/>
  <c r="AU44" i="49"/>
  <c r="AT44" i="49"/>
  <c r="AS44" i="49"/>
  <c r="AR44" i="49"/>
  <c r="AQ44" i="49"/>
  <c r="AP44" i="49"/>
  <c r="AO44" i="49"/>
  <c r="AN44" i="49"/>
  <c r="AM44" i="49"/>
  <c r="AL44" i="49"/>
  <c r="AK44" i="49"/>
  <c r="AJ44" i="49"/>
  <c r="AI44" i="49"/>
  <c r="AH44" i="49"/>
  <c r="AG44" i="49"/>
  <c r="AF44" i="49"/>
  <c r="AE44" i="49"/>
  <c r="AD44" i="49"/>
  <c r="AC44" i="49"/>
  <c r="AB44" i="49"/>
  <c r="AA44" i="49"/>
  <c r="Z44" i="49"/>
  <c r="Y44" i="49"/>
  <c r="X44" i="49"/>
  <c r="W44" i="49"/>
  <c r="V44" i="49"/>
  <c r="U44" i="49"/>
  <c r="T44" i="49"/>
  <c r="S44" i="49"/>
  <c r="R44" i="49"/>
  <c r="Q44" i="49"/>
  <c r="P44" i="49"/>
  <c r="O44" i="49"/>
  <c r="N44" i="49"/>
  <c r="B44" i="49"/>
  <c r="A44" i="49"/>
  <c r="CO43" i="49"/>
  <c r="CN43" i="49"/>
  <c r="CM43" i="49"/>
  <c r="CL43" i="49"/>
  <c r="CK43" i="49"/>
  <c r="CJ43" i="49"/>
  <c r="CI43" i="49"/>
  <c r="CH43" i="49"/>
  <c r="CG43" i="49"/>
  <c r="CF43" i="49"/>
  <c r="CE43" i="49"/>
  <c r="CD43" i="49"/>
  <c r="CC43" i="49"/>
  <c r="CB43" i="49"/>
  <c r="CA43" i="49"/>
  <c r="BZ43" i="49"/>
  <c r="BY43" i="49"/>
  <c r="BX43" i="49"/>
  <c r="BW43" i="49"/>
  <c r="BV43" i="49"/>
  <c r="BU43" i="49"/>
  <c r="BT43" i="49"/>
  <c r="BS43" i="49"/>
  <c r="BR43" i="49"/>
  <c r="BQ43" i="49"/>
  <c r="BP43" i="49"/>
  <c r="BO43" i="49"/>
  <c r="BN43" i="49"/>
  <c r="BM43" i="49"/>
  <c r="BL43" i="49"/>
  <c r="BK43" i="49"/>
  <c r="BJ43" i="49"/>
  <c r="BI43" i="49"/>
  <c r="BH43" i="49"/>
  <c r="BG43" i="49"/>
  <c r="BF43" i="49"/>
  <c r="BE43" i="49"/>
  <c r="BD43" i="49"/>
  <c r="BC43" i="49"/>
  <c r="BB43" i="49"/>
  <c r="BA43" i="49"/>
  <c r="AZ43" i="49"/>
  <c r="AY43" i="49"/>
  <c r="AX43" i="49"/>
  <c r="AW43" i="49"/>
  <c r="AV43" i="49"/>
  <c r="AU43" i="49"/>
  <c r="AT43" i="49"/>
  <c r="AS43" i="49"/>
  <c r="AR43" i="49"/>
  <c r="AQ43" i="49"/>
  <c r="AP43" i="49"/>
  <c r="AO43" i="49"/>
  <c r="AN43" i="49"/>
  <c r="AM43" i="49"/>
  <c r="AL43" i="49"/>
  <c r="AK43" i="49"/>
  <c r="AJ43" i="49"/>
  <c r="AI43" i="49"/>
  <c r="AH43" i="49"/>
  <c r="AG43" i="49"/>
  <c r="AF43" i="49"/>
  <c r="AE43" i="49"/>
  <c r="AD43" i="49"/>
  <c r="AC43" i="49"/>
  <c r="AB43" i="49"/>
  <c r="AA43" i="49"/>
  <c r="Z43" i="49"/>
  <c r="Y43" i="49"/>
  <c r="X43" i="49"/>
  <c r="W43" i="49"/>
  <c r="V43" i="49"/>
  <c r="U43" i="49"/>
  <c r="T43" i="49"/>
  <c r="S43" i="49"/>
  <c r="R43" i="49"/>
  <c r="Q43" i="49"/>
  <c r="P43" i="49"/>
  <c r="O43" i="49"/>
  <c r="N43" i="49"/>
  <c r="B43" i="49"/>
  <c r="A43" i="49"/>
  <c r="CO42" i="49"/>
  <c r="CN42" i="49"/>
  <c r="CM42" i="49"/>
  <c r="CL42" i="49"/>
  <c r="CK42" i="49"/>
  <c r="CJ42" i="49"/>
  <c r="CI42" i="49"/>
  <c r="CH42" i="49"/>
  <c r="CG42" i="49"/>
  <c r="CF42" i="49"/>
  <c r="CE42" i="49"/>
  <c r="CD42" i="49"/>
  <c r="CC42" i="49"/>
  <c r="CB42" i="49"/>
  <c r="CA42" i="49"/>
  <c r="BZ42" i="49"/>
  <c r="BY42" i="49"/>
  <c r="BX42" i="49"/>
  <c r="BW42" i="49"/>
  <c r="BV42" i="49"/>
  <c r="BU42" i="49"/>
  <c r="BT42" i="49"/>
  <c r="BS42" i="49"/>
  <c r="BR42" i="49"/>
  <c r="BQ42" i="49"/>
  <c r="BP42" i="49"/>
  <c r="BO42" i="49"/>
  <c r="BN42" i="49"/>
  <c r="BM42" i="49"/>
  <c r="BL42" i="49"/>
  <c r="BK42" i="49"/>
  <c r="BJ42" i="49"/>
  <c r="BI42" i="49"/>
  <c r="BH42" i="49"/>
  <c r="BG42" i="49"/>
  <c r="BF42" i="49"/>
  <c r="BE42" i="49"/>
  <c r="BD42" i="49"/>
  <c r="BC42" i="49"/>
  <c r="BB42" i="49"/>
  <c r="BA42" i="49"/>
  <c r="AZ42" i="49"/>
  <c r="AY42" i="49"/>
  <c r="AX42" i="49"/>
  <c r="AW42" i="49"/>
  <c r="AV42" i="49"/>
  <c r="AU42" i="49"/>
  <c r="AT42" i="49"/>
  <c r="AS42" i="49"/>
  <c r="AR42" i="49"/>
  <c r="AQ42" i="49"/>
  <c r="AP42" i="49"/>
  <c r="AO42" i="49"/>
  <c r="AN42" i="49"/>
  <c r="AM42" i="49"/>
  <c r="AL42" i="49"/>
  <c r="AK42" i="49"/>
  <c r="AJ42" i="49"/>
  <c r="AI42" i="49"/>
  <c r="AH42" i="49"/>
  <c r="AG42" i="49"/>
  <c r="AF42" i="49"/>
  <c r="AE42" i="49"/>
  <c r="AD42" i="49"/>
  <c r="AC42" i="49"/>
  <c r="AB42" i="49"/>
  <c r="AA42" i="49"/>
  <c r="Z42" i="49"/>
  <c r="Y42" i="49"/>
  <c r="X42" i="49"/>
  <c r="W42" i="49"/>
  <c r="V42" i="49"/>
  <c r="U42" i="49"/>
  <c r="T42" i="49"/>
  <c r="S42" i="49"/>
  <c r="R42" i="49"/>
  <c r="Q42" i="49"/>
  <c r="P42" i="49"/>
  <c r="O42" i="49"/>
  <c r="N42" i="49"/>
  <c r="B42" i="49"/>
  <c r="A42" i="49"/>
  <c r="CO41" i="49"/>
  <c r="CN41" i="49"/>
  <c r="CM41" i="49"/>
  <c r="CL41" i="49"/>
  <c r="CK41" i="49"/>
  <c r="CJ41" i="49"/>
  <c r="CI41" i="49"/>
  <c r="CH41" i="49"/>
  <c r="CG41" i="49"/>
  <c r="CF41" i="49"/>
  <c r="CE41" i="49"/>
  <c r="CD41" i="49"/>
  <c r="CC41" i="49"/>
  <c r="CB41" i="49"/>
  <c r="CA41" i="49"/>
  <c r="BZ41" i="49"/>
  <c r="BY41" i="49"/>
  <c r="BX41" i="49"/>
  <c r="BW41" i="49"/>
  <c r="BV41" i="49"/>
  <c r="BU41" i="49"/>
  <c r="BT41" i="49"/>
  <c r="BS41" i="49"/>
  <c r="BR41" i="49"/>
  <c r="BQ41" i="49"/>
  <c r="BP41" i="49"/>
  <c r="BO41" i="49"/>
  <c r="BN41" i="49"/>
  <c r="BM41" i="49"/>
  <c r="BL41" i="49"/>
  <c r="BK41" i="49"/>
  <c r="BJ41" i="49"/>
  <c r="BI41" i="49"/>
  <c r="BH41" i="49"/>
  <c r="BG41" i="49"/>
  <c r="BF41" i="49"/>
  <c r="BE41" i="49"/>
  <c r="BD41" i="49"/>
  <c r="BC41" i="49"/>
  <c r="BB41" i="49"/>
  <c r="BA41" i="49"/>
  <c r="AZ41" i="49"/>
  <c r="AY41" i="49"/>
  <c r="AX41" i="49"/>
  <c r="AW41" i="49"/>
  <c r="AV41" i="49"/>
  <c r="AU41" i="49"/>
  <c r="AT41" i="49"/>
  <c r="AS41" i="49"/>
  <c r="AR41" i="49"/>
  <c r="AQ41" i="49"/>
  <c r="AP41" i="49"/>
  <c r="AO41" i="49"/>
  <c r="AN41" i="49"/>
  <c r="AM41" i="49"/>
  <c r="AL41" i="49"/>
  <c r="AK41" i="49"/>
  <c r="AJ41" i="49"/>
  <c r="AI41" i="49"/>
  <c r="AH41" i="49"/>
  <c r="AG41" i="49"/>
  <c r="AF41" i="49"/>
  <c r="AE41" i="49"/>
  <c r="AD41" i="49"/>
  <c r="AC41" i="49"/>
  <c r="AB41" i="49"/>
  <c r="AA41" i="49"/>
  <c r="Z41" i="49"/>
  <c r="Y41" i="49"/>
  <c r="X41" i="49"/>
  <c r="W41" i="49"/>
  <c r="V41" i="49"/>
  <c r="U41" i="49"/>
  <c r="T41" i="49"/>
  <c r="S41" i="49"/>
  <c r="R41" i="49"/>
  <c r="Q41" i="49"/>
  <c r="P41" i="49"/>
  <c r="O41" i="49"/>
  <c r="N41" i="49"/>
  <c r="B41" i="49"/>
  <c r="A41" i="49"/>
  <c r="CO40" i="49"/>
  <c r="CN40" i="49"/>
  <c r="CM40" i="49"/>
  <c r="CL40" i="49"/>
  <c r="CK40" i="49"/>
  <c r="CJ40" i="49"/>
  <c r="CI40" i="49"/>
  <c r="CH40" i="49"/>
  <c r="CG40" i="49"/>
  <c r="CF40" i="49"/>
  <c r="CE40" i="49"/>
  <c r="CD40" i="49"/>
  <c r="CC40" i="49"/>
  <c r="CB40" i="49"/>
  <c r="CA40" i="49"/>
  <c r="BZ40" i="49"/>
  <c r="BY40" i="49"/>
  <c r="BX40" i="49"/>
  <c r="BW40" i="49"/>
  <c r="BV40" i="49"/>
  <c r="BU40" i="49"/>
  <c r="BT40" i="49"/>
  <c r="BS40" i="49"/>
  <c r="BR40" i="49"/>
  <c r="BQ40" i="49"/>
  <c r="BP40" i="49"/>
  <c r="BO40" i="49"/>
  <c r="BN40" i="49"/>
  <c r="BM40" i="49"/>
  <c r="BL40" i="49"/>
  <c r="BK40" i="49"/>
  <c r="BJ40" i="49"/>
  <c r="BI40" i="49"/>
  <c r="BH40" i="49"/>
  <c r="BG40" i="49"/>
  <c r="BF40" i="49"/>
  <c r="BE40" i="49"/>
  <c r="BD40" i="49"/>
  <c r="BC40" i="49"/>
  <c r="BB40" i="49"/>
  <c r="BA40" i="49"/>
  <c r="AZ40" i="49"/>
  <c r="AY40" i="49"/>
  <c r="AX40" i="49"/>
  <c r="AW40" i="49"/>
  <c r="AV40" i="49"/>
  <c r="AU40" i="49"/>
  <c r="AT40" i="49"/>
  <c r="AS40" i="49"/>
  <c r="AR40" i="49"/>
  <c r="AQ40" i="49"/>
  <c r="AP40" i="49"/>
  <c r="AO40" i="49"/>
  <c r="AN40" i="49"/>
  <c r="AM40" i="49"/>
  <c r="AL40" i="49"/>
  <c r="AK40" i="49"/>
  <c r="AJ40" i="49"/>
  <c r="AI40" i="49"/>
  <c r="AH40" i="49"/>
  <c r="AG40" i="49"/>
  <c r="AF40" i="49"/>
  <c r="AE40" i="49"/>
  <c r="AD40" i="49"/>
  <c r="AC40" i="49"/>
  <c r="AB40" i="49"/>
  <c r="AA40" i="49"/>
  <c r="Z40" i="49"/>
  <c r="Y40" i="49"/>
  <c r="X40" i="49"/>
  <c r="W40" i="49"/>
  <c r="V40" i="49"/>
  <c r="U40" i="49"/>
  <c r="T40" i="49"/>
  <c r="S40" i="49"/>
  <c r="R40" i="49"/>
  <c r="Q40" i="49"/>
  <c r="P40" i="49"/>
  <c r="O40" i="49"/>
  <c r="N40" i="49"/>
  <c r="B40" i="49"/>
  <c r="A40" i="49"/>
  <c r="CO39" i="49"/>
  <c r="CN39" i="49"/>
  <c r="CM39" i="49"/>
  <c r="CL39" i="49"/>
  <c r="CK39" i="49"/>
  <c r="CJ39" i="49"/>
  <c r="CI39" i="49"/>
  <c r="CH39" i="49"/>
  <c r="CG39" i="49"/>
  <c r="CF39" i="49"/>
  <c r="CE39" i="49"/>
  <c r="CD39" i="49"/>
  <c r="CC39" i="49"/>
  <c r="CB39" i="49"/>
  <c r="CA39" i="49"/>
  <c r="BZ39" i="49"/>
  <c r="BY39" i="49"/>
  <c r="BX39" i="49"/>
  <c r="BW39" i="49"/>
  <c r="BV39" i="49"/>
  <c r="BU39" i="49"/>
  <c r="BT39" i="49"/>
  <c r="BS39" i="49"/>
  <c r="BR39" i="49"/>
  <c r="BQ39" i="49"/>
  <c r="BP39" i="49"/>
  <c r="BO39" i="49"/>
  <c r="BN39" i="49"/>
  <c r="BM39" i="49"/>
  <c r="BL39" i="49"/>
  <c r="BK39" i="49"/>
  <c r="BJ39" i="49"/>
  <c r="BI39" i="49"/>
  <c r="BH39" i="49"/>
  <c r="BG39" i="49"/>
  <c r="BF39" i="49"/>
  <c r="BE39" i="49"/>
  <c r="BD39" i="49"/>
  <c r="BC39" i="49"/>
  <c r="BB39" i="49"/>
  <c r="BA39" i="49"/>
  <c r="AZ39" i="49"/>
  <c r="AY39" i="49"/>
  <c r="AX39" i="49"/>
  <c r="AW39" i="49"/>
  <c r="AV39" i="49"/>
  <c r="AU39" i="49"/>
  <c r="AT39" i="49"/>
  <c r="AS39" i="49"/>
  <c r="AR39" i="49"/>
  <c r="AQ39" i="49"/>
  <c r="AP39" i="49"/>
  <c r="AO39" i="49"/>
  <c r="AN39" i="49"/>
  <c r="AM39" i="49"/>
  <c r="AL39" i="49"/>
  <c r="AK39" i="49"/>
  <c r="AJ39" i="49"/>
  <c r="AI39" i="49"/>
  <c r="AH39" i="49"/>
  <c r="AG39" i="49"/>
  <c r="AF39" i="49"/>
  <c r="AE39" i="49"/>
  <c r="AD39" i="49"/>
  <c r="AC39" i="49"/>
  <c r="AB39" i="49"/>
  <c r="AA39" i="49"/>
  <c r="Z39" i="49"/>
  <c r="Y39" i="49"/>
  <c r="X39" i="49"/>
  <c r="W39" i="49"/>
  <c r="V39" i="49"/>
  <c r="U39" i="49"/>
  <c r="T39" i="49"/>
  <c r="S39" i="49"/>
  <c r="R39" i="49"/>
  <c r="Q39" i="49"/>
  <c r="P39" i="49"/>
  <c r="O39" i="49"/>
  <c r="N39" i="49"/>
  <c r="B39" i="49"/>
  <c r="A39" i="49"/>
  <c r="CO38" i="49"/>
  <c r="CN38" i="49"/>
  <c r="CM38" i="49"/>
  <c r="CL38" i="49"/>
  <c r="CK38" i="49"/>
  <c r="CJ38" i="49"/>
  <c r="CI38" i="49"/>
  <c r="CH38" i="49"/>
  <c r="CG38" i="49"/>
  <c r="CF38" i="49"/>
  <c r="CE38" i="49"/>
  <c r="CD38" i="49"/>
  <c r="CC38" i="49"/>
  <c r="CB38" i="49"/>
  <c r="CA38" i="49"/>
  <c r="BZ38" i="49"/>
  <c r="BY38" i="49"/>
  <c r="BX38" i="49"/>
  <c r="BW38" i="49"/>
  <c r="BV38" i="49"/>
  <c r="BU38" i="49"/>
  <c r="BT38" i="49"/>
  <c r="BS38" i="49"/>
  <c r="BR38" i="49"/>
  <c r="BQ38" i="49"/>
  <c r="BP38" i="49"/>
  <c r="BO38" i="49"/>
  <c r="BN38" i="49"/>
  <c r="BM38" i="49"/>
  <c r="BL38" i="49"/>
  <c r="BK38" i="49"/>
  <c r="BJ38" i="49"/>
  <c r="BI38" i="49"/>
  <c r="BH38" i="49"/>
  <c r="BG38" i="49"/>
  <c r="BF38" i="49"/>
  <c r="BE38" i="49"/>
  <c r="BD38" i="49"/>
  <c r="BC38" i="49"/>
  <c r="BB38" i="49"/>
  <c r="BA38" i="49"/>
  <c r="AZ38" i="49"/>
  <c r="AY38" i="49"/>
  <c r="AX38" i="49"/>
  <c r="AW38" i="49"/>
  <c r="AV38" i="49"/>
  <c r="AU38" i="49"/>
  <c r="AT38" i="49"/>
  <c r="AS38" i="49"/>
  <c r="AR38" i="49"/>
  <c r="AQ38" i="49"/>
  <c r="AP38" i="49"/>
  <c r="AO38" i="49"/>
  <c r="AN38" i="49"/>
  <c r="AM38" i="49"/>
  <c r="AL38" i="49"/>
  <c r="AK38" i="49"/>
  <c r="AJ38" i="49"/>
  <c r="AI38" i="49"/>
  <c r="AH38" i="49"/>
  <c r="AG38" i="49"/>
  <c r="AF38" i="49"/>
  <c r="AE38" i="49"/>
  <c r="AD38" i="49"/>
  <c r="AC38" i="49"/>
  <c r="AB38" i="49"/>
  <c r="AA38" i="49"/>
  <c r="Z38" i="49"/>
  <c r="Y38" i="49"/>
  <c r="X38" i="49"/>
  <c r="W38" i="49"/>
  <c r="V38" i="49"/>
  <c r="U38" i="49"/>
  <c r="T38" i="49"/>
  <c r="S38" i="49"/>
  <c r="R38" i="49"/>
  <c r="Q38" i="49"/>
  <c r="P38" i="49"/>
  <c r="O38" i="49"/>
  <c r="N38" i="49"/>
  <c r="B38" i="49"/>
  <c r="A38" i="49"/>
  <c r="CO37" i="49"/>
  <c r="CN37" i="49"/>
  <c r="CM37" i="49"/>
  <c r="CL37" i="49"/>
  <c r="CK37" i="49"/>
  <c r="CJ37" i="49"/>
  <c r="CI37" i="49"/>
  <c r="CH37" i="49"/>
  <c r="CG37" i="49"/>
  <c r="CF37" i="49"/>
  <c r="CE37" i="49"/>
  <c r="CD37" i="49"/>
  <c r="CC37" i="49"/>
  <c r="CB37" i="49"/>
  <c r="CA37" i="49"/>
  <c r="BZ37" i="49"/>
  <c r="BY37" i="49"/>
  <c r="BX37" i="49"/>
  <c r="BW37" i="49"/>
  <c r="BV37" i="49"/>
  <c r="BU37" i="49"/>
  <c r="BT37" i="49"/>
  <c r="BS37" i="49"/>
  <c r="BR37" i="49"/>
  <c r="BQ37" i="49"/>
  <c r="BP37" i="49"/>
  <c r="BO37" i="49"/>
  <c r="BN37" i="49"/>
  <c r="BM37" i="49"/>
  <c r="BL37" i="49"/>
  <c r="BK37" i="49"/>
  <c r="BJ37" i="49"/>
  <c r="BI37" i="49"/>
  <c r="BH37" i="49"/>
  <c r="BG37" i="49"/>
  <c r="BF37" i="49"/>
  <c r="BE37" i="49"/>
  <c r="BD37" i="49"/>
  <c r="BC37" i="49"/>
  <c r="BB37" i="49"/>
  <c r="BA37" i="49"/>
  <c r="AZ37" i="49"/>
  <c r="AY37" i="49"/>
  <c r="AX37" i="49"/>
  <c r="AW37" i="49"/>
  <c r="AV37" i="49"/>
  <c r="AU37" i="49"/>
  <c r="AT37" i="49"/>
  <c r="AS37" i="49"/>
  <c r="AR37" i="49"/>
  <c r="AQ37" i="49"/>
  <c r="AP37" i="49"/>
  <c r="AO37" i="49"/>
  <c r="AN37" i="49"/>
  <c r="AM37" i="49"/>
  <c r="AL37" i="49"/>
  <c r="AK37" i="49"/>
  <c r="AJ37" i="49"/>
  <c r="AI37" i="49"/>
  <c r="AH37" i="49"/>
  <c r="AG37" i="49"/>
  <c r="AF37" i="49"/>
  <c r="AE37" i="49"/>
  <c r="AD37" i="49"/>
  <c r="AC37" i="49"/>
  <c r="AB37" i="49"/>
  <c r="AA37" i="49"/>
  <c r="Z37" i="49"/>
  <c r="Y37" i="49"/>
  <c r="X37" i="49"/>
  <c r="W37" i="49"/>
  <c r="V37" i="49"/>
  <c r="U37" i="49"/>
  <c r="T37" i="49"/>
  <c r="S37" i="49"/>
  <c r="R37" i="49"/>
  <c r="Q37" i="49"/>
  <c r="P37" i="49"/>
  <c r="O37" i="49"/>
  <c r="N37" i="49"/>
  <c r="B37" i="49"/>
  <c r="A37" i="49"/>
  <c r="CO35" i="49"/>
  <c r="CN35" i="49"/>
  <c r="CM35" i="49"/>
  <c r="CL35" i="49"/>
  <c r="CK35" i="49"/>
  <c r="CJ35" i="49"/>
  <c r="CI35" i="49"/>
  <c r="CH35" i="49"/>
  <c r="CG35" i="49"/>
  <c r="CF35" i="49"/>
  <c r="CE35" i="49"/>
  <c r="CD35" i="49"/>
  <c r="CC35" i="49"/>
  <c r="CB35" i="49"/>
  <c r="CA35" i="49"/>
  <c r="BZ35" i="49"/>
  <c r="BY35" i="49"/>
  <c r="BX35" i="49"/>
  <c r="BW35" i="49"/>
  <c r="BV35" i="49"/>
  <c r="BU35" i="49"/>
  <c r="BT35" i="49"/>
  <c r="BS35" i="49"/>
  <c r="BR35" i="49"/>
  <c r="BQ35" i="49"/>
  <c r="BP35" i="49"/>
  <c r="BO35" i="49"/>
  <c r="BN35" i="49"/>
  <c r="BM35" i="49"/>
  <c r="BL35" i="49"/>
  <c r="BK35" i="49"/>
  <c r="BJ35" i="49"/>
  <c r="BI35" i="49"/>
  <c r="BH35" i="49"/>
  <c r="BG35" i="49"/>
  <c r="BF35" i="49"/>
  <c r="BE35" i="49"/>
  <c r="BD35" i="49"/>
  <c r="BC35" i="49"/>
  <c r="BB35" i="49"/>
  <c r="BA35" i="49"/>
  <c r="AZ35" i="49"/>
  <c r="AY35" i="49"/>
  <c r="AX35" i="49"/>
  <c r="AW35" i="49"/>
  <c r="AV35" i="49"/>
  <c r="AU35" i="49"/>
  <c r="AT35" i="49"/>
  <c r="AS35" i="49"/>
  <c r="AR35" i="49"/>
  <c r="AQ35" i="49"/>
  <c r="AP35" i="49"/>
  <c r="AO35" i="49"/>
  <c r="AN35" i="49"/>
  <c r="AM35" i="49"/>
  <c r="AL35" i="49"/>
  <c r="AK35" i="49"/>
  <c r="AJ35" i="49"/>
  <c r="AI35" i="49"/>
  <c r="AH35" i="49"/>
  <c r="AG35" i="49"/>
  <c r="AF35" i="49"/>
  <c r="AE35" i="49"/>
  <c r="AD35" i="49"/>
  <c r="AC35" i="49"/>
  <c r="AB35" i="49"/>
  <c r="AA35" i="49"/>
  <c r="Z35" i="49"/>
  <c r="Y35" i="49"/>
  <c r="X35" i="49"/>
  <c r="W35" i="49"/>
  <c r="V35" i="49"/>
  <c r="U35" i="49"/>
  <c r="T35" i="49"/>
  <c r="S35" i="49"/>
  <c r="R35" i="49"/>
  <c r="Q35" i="49"/>
  <c r="P35" i="49"/>
  <c r="O35" i="49"/>
  <c r="N35" i="49"/>
  <c r="B35" i="49"/>
  <c r="A35" i="49"/>
  <c r="CO34" i="49"/>
  <c r="CN34" i="49"/>
  <c r="CM34" i="49"/>
  <c r="CL34" i="49"/>
  <c r="CK34" i="49"/>
  <c r="CJ34" i="49"/>
  <c r="CI34" i="49"/>
  <c r="CH34" i="49"/>
  <c r="CG34" i="49"/>
  <c r="CF34" i="49"/>
  <c r="CE34" i="49"/>
  <c r="CD34" i="49"/>
  <c r="CC34" i="49"/>
  <c r="CB34" i="49"/>
  <c r="CA34" i="49"/>
  <c r="BZ34" i="49"/>
  <c r="BY34" i="49"/>
  <c r="BX34" i="49"/>
  <c r="BW34" i="49"/>
  <c r="BV34" i="49"/>
  <c r="BU34" i="49"/>
  <c r="BT34" i="49"/>
  <c r="BS34" i="49"/>
  <c r="BR34" i="49"/>
  <c r="BQ34" i="49"/>
  <c r="BP34" i="49"/>
  <c r="BO34" i="49"/>
  <c r="BN34" i="49"/>
  <c r="BM34" i="49"/>
  <c r="BL34" i="49"/>
  <c r="BK34" i="49"/>
  <c r="BJ34" i="49"/>
  <c r="BI34" i="49"/>
  <c r="BH34" i="49"/>
  <c r="BG34" i="49"/>
  <c r="BF34" i="49"/>
  <c r="BE34" i="49"/>
  <c r="BD34" i="49"/>
  <c r="BC34" i="49"/>
  <c r="BB34" i="49"/>
  <c r="BA34" i="49"/>
  <c r="AZ34" i="49"/>
  <c r="AY34" i="49"/>
  <c r="AX34" i="49"/>
  <c r="AW34" i="49"/>
  <c r="AV34" i="49"/>
  <c r="AU34" i="49"/>
  <c r="AT34" i="49"/>
  <c r="AS34" i="49"/>
  <c r="AR34" i="49"/>
  <c r="AQ34" i="49"/>
  <c r="AP34" i="49"/>
  <c r="AO34" i="49"/>
  <c r="AN34" i="49"/>
  <c r="AM34" i="49"/>
  <c r="AL34" i="49"/>
  <c r="AK34" i="49"/>
  <c r="AJ34" i="49"/>
  <c r="AI34" i="49"/>
  <c r="AH34" i="49"/>
  <c r="AG34" i="49"/>
  <c r="AF34" i="49"/>
  <c r="AE34" i="49"/>
  <c r="AD34" i="49"/>
  <c r="AC34" i="49"/>
  <c r="AB34" i="49"/>
  <c r="AA34" i="49"/>
  <c r="Z34" i="49"/>
  <c r="Y34" i="49"/>
  <c r="X34" i="49"/>
  <c r="W34" i="49"/>
  <c r="V34" i="49"/>
  <c r="U34" i="49"/>
  <c r="T34" i="49"/>
  <c r="S34" i="49"/>
  <c r="R34" i="49"/>
  <c r="Q34" i="49"/>
  <c r="P34" i="49"/>
  <c r="O34" i="49"/>
  <c r="N34" i="49"/>
  <c r="B34" i="49"/>
  <c r="A34" i="49"/>
  <c r="CO33" i="49"/>
  <c r="CN33" i="49"/>
  <c r="CM33" i="49"/>
  <c r="CL33" i="49"/>
  <c r="CK33" i="49"/>
  <c r="CJ33" i="49"/>
  <c r="CI33" i="49"/>
  <c r="CH33" i="49"/>
  <c r="CG33" i="49"/>
  <c r="CF33" i="49"/>
  <c r="CE33" i="49"/>
  <c r="CD33" i="49"/>
  <c r="CC33" i="49"/>
  <c r="CB33" i="49"/>
  <c r="CA33" i="49"/>
  <c r="BZ33" i="49"/>
  <c r="BY33" i="49"/>
  <c r="BX33" i="49"/>
  <c r="BW33" i="49"/>
  <c r="BV33" i="49"/>
  <c r="BU33" i="49"/>
  <c r="BT33" i="49"/>
  <c r="BS33" i="49"/>
  <c r="BR33" i="49"/>
  <c r="BQ33" i="49"/>
  <c r="BP33" i="49"/>
  <c r="BO33" i="49"/>
  <c r="BN33" i="49"/>
  <c r="BM33" i="49"/>
  <c r="BL33" i="49"/>
  <c r="BK33" i="49"/>
  <c r="BJ33" i="49"/>
  <c r="BI33" i="49"/>
  <c r="BH33" i="49"/>
  <c r="BG33" i="49"/>
  <c r="BF33" i="49"/>
  <c r="BE33" i="49"/>
  <c r="BD33" i="49"/>
  <c r="BC33" i="49"/>
  <c r="BB33" i="49"/>
  <c r="BA33" i="49"/>
  <c r="AZ33" i="49"/>
  <c r="AY33" i="49"/>
  <c r="AX33" i="49"/>
  <c r="AW33" i="49"/>
  <c r="AV33" i="49"/>
  <c r="AU33" i="49"/>
  <c r="AT33" i="49"/>
  <c r="AS33" i="49"/>
  <c r="AR33" i="49"/>
  <c r="AQ33" i="49"/>
  <c r="AP33" i="49"/>
  <c r="AO33" i="49"/>
  <c r="AN33" i="49"/>
  <c r="AM33" i="49"/>
  <c r="AL33" i="49"/>
  <c r="AK33" i="49"/>
  <c r="AJ33" i="49"/>
  <c r="AI33" i="49"/>
  <c r="AH33" i="49"/>
  <c r="AG33" i="49"/>
  <c r="AF33" i="49"/>
  <c r="AE33" i="49"/>
  <c r="AD33" i="49"/>
  <c r="AC33" i="49"/>
  <c r="AB33" i="49"/>
  <c r="AA33" i="49"/>
  <c r="Z33" i="49"/>
  <c r="Y33" i="49"/>
  <c r="X33" i="49"/>
  <c r="W33" i="49"/>
  <c r="V33" i="49"/>
  <c r="U33" i="49"/>
  <c r="T33" i="49"/>
  <c r="S33" i="49"/>
  <c r="R33" i="49"/>
  <c r="Q33" i="49"/>
  <c r="P33" i="49"/>
  <c r="O33" i="49"/>
  <c r="N33" i="49"/>
  <c r="B33" i="49"/>
  <c r="A33" i="49"/>
  <c r="CO32" i="49"/>
  <c r="CN32" i="49"/>
  <c r="CM32" i="49"/>
  <c r="CL32" i="49"/>
  <c r="CK32" i="49"/>
  <c r="CJ32" i="49"/>
  <c r="CI32" i="49"/>
  <c r="CH32" i="49"/>
  <c r="CG32" i="49"/>
  <c r="CF32" i="49"/>
  <c r="CE32" i="49"/>
  <c r="CD32" i="49"/>
  <c r="CC32" i="49"/>
  <c r="CB32" i="49"/>
  <c r="CA32" i="49"/>
  <c r="BZ32" i="49"/>
  <c r="BY32" i="49"/>
  <c r="BX32" i="49"/>
  <c r="BW32" i="49"/>
  <c r="BV32" i="49"/>
  <c r="BU32" i="49"/>
  <c r="BT32" i="49"/>
  <c r="BS32" i="49"/>
  <c r="BR32" i="49"/>
  <c r="BQ32" i="49"/>
  <c r="BP32" i="49"/>
  <c r="BO32" i="49"/>
  <c r="BN32" i="49"/>
  <c r="BM32" i="49"/>
  <c r="BL32" i="49"/>
  <c r="BK32" i="49"/>
  <c r="BJ32" i="49"/>
  <c r="BI32" i="49"/>
  <c r="BH32" i="49"/>
  <c r="BG32" i="49"/>
  <c r="BF32" i="49"/>
  <c r="BE32" i="49"/>
  <c r="BD32" i="49"/>
  <c r="BC32" i="49"/>
  <c r="BB32" i="49"/>
  <c r="BA32" i="49"/>
  <c r="AZ32" i="49"/>
  <c r="AY32" i="49"/>
  <c r="AX32" i="49"/>
  <c r="AW32" i="49"/>
  <c r="AV32" i="49"/>
  <c r="AU32" i="49"/>
  <c r="AT32" i="49"/>
  <c r="AS32" i="49"/>
  <c r="AR32" i="49"/>
  <c r="AQ32" i="49"/>
  <c r="AP32" i="49"/>
  <c r="AO32" i="49"/>
  <c r="AN32" i="49"/>
  <c r="AM32" i="49"/>
  <c r="AL32" i="49"/>
  <c r="AK32" i="49"/>
  <c r="AJ32" i="49"/>
  <c r="AI32" i="49"/>
  <c r="AH32" i="49"/>
  <c r="AG32" i="49"/>
  <c r="AF32" i="49"/>
  <c r="AE32" i="49"/>
  <c r="AD32" i="49"/>
  <c r="AC32" i="49"/>
  <c r="AB32" i="49"/>
  <c r="AA32" i="49"/>
  <c r="Z32" i="49"/>
  <c r="Y32" i="49"/>
  <c r="X32" i="49"/>
  <c r="W32" i="49"/>
  <c r="V32" i="49"/>
  <c r="U32" i="49"/>
  <c r="T32" i="49"/>
  <c r="S32" i="49"/>
  <c r="R32" i="49"/>
  <c r="Q32" i="49"/>
  <c r="P32" i="49"/>
  <c r="O32" i="49"/>
  <c r="N32" i="49"/>
  <c r="B32" i="49"/>
  <c r="A32" i="49"/>
  <c r="CO31" i="49"/>
  <c r="CN31" i="49"/>
  <c r="CM31" i="49"/>
  <c r="CL31" i="49"/>
  <c r="CK31" i="49"/>
  <c r="CJ31" i="49"/>
  <c r="CI31" i="49"/>
  <c r="CH31" i="49"/>
  <c r="CG31" i="49"/>
  <c r="CF31" i="49"/>
  <c r="CE31" i="49"/>
  <c r="CD31" i="49"/>
  <c r="CC31" i="49"/>
  <c r="CB31" i="49"/>
  <c r="CA31" i="49"/>
  <c r="BZ31" i="49"/>
  <c r="BY31" i="49"/>
  <c r="BX31" i="49"/>
  <c r="BW31" i="49"/>
  <c r="BV31" i="49"/>
  <c r="BU31" i="49"/>
  <c r="BT31" i="49"/>
  <c r="BS31" i="49"/>
  <c r="BR31" i="49"/>
  <c r="BQ31" i="49"/>
  <c r="BP31" i="49"/>
  <c r="BO31" i="49"/>
  <c r="BN31" i="49"/>
  <c r="BM31" i="49"/>
  <c r="BL31" i="49"/>
  <c r="BK31" i="49"/>
  <c r="BJ31" i="49"/>
  <c r="BI31" i="49"/>
  <c r="BH31" i="49"/>
  <c r="BG31" i="49"/>
  <c r="BF31" i="49"/>
  <c r="BE31" i="49"/>
  <c r="BD31" i="49"/>
  <c r="BC31" i="49"/>
  <c r="BB31" i="49"/>
  <c r="BA31" i="49"/>
  <c r="AZ31" i="49"/>
  <c r="AY31" i="49"/>
  <c r="AX31" i="49"/>
  <c r="AW31" i="49"/>
  <c r="AV31" i="49"/>
  <c r="AU31" i="49"/>
  <c r="AT31" i="49"/>
  <c r="AS31" i="49"/>
  <c r="AR31" i="49"/>
  <c r="AQ31" i="49"/>
  <c r="AP31" i="49"/>
  <c r="AO31" i="49"/>
  <c r="AN31" i="49"/>
  <c r="AM31" i="49"/>
  <c r="AL31" i="49"/>
  <c r="AK31" i="49"/>
  <c r="AJ31" i="49"/>
  <c r="AI31" i="49"/>
  <c r="AH31" i="49"/>
  <c r="AG31" i="49"/>
  <c r="AF31" i="49"/>
  <c r="AE31" i="49"/>
  <c r="AD31" i="49"/>
  <c r="AC31" i="49"/>
  <c r="AB31" i="49"/>
  <c r="AA31" i="49"/>
  <c r="Z31" i="49"/>
  <c r="Y31" i="49"/>
  <c r="X31" i="49"/>
  <c r="W31" i="49"/>
  <c r="V31" i="49"/>
  <c r="U31" i="49"/>
  <c r="T31" i="49"/>
  <c r="S31" i="49"/>
  <c r="R31" i="49"/>
  <c r="Q31" i="49"/>
  <c r="P31" i="49"/>
  <c r="O31" i="49"/>
  <c r="N31" i="49"/>
  <c r="B31" i="49"/>
  <c r="A31" i="49"/>
  <c r="CO30" i="49"/>
  <c r="CN30" i="49"/>
  <c r="CM30" i="49"/>
  <c r="CL30" i="49"/>
  <c r="CK30" i="49"/>
  <c r="CJ30" i="49"/>
  <c r="CI30" i="49"/>
  <c r="CH30" i="49"/>
  <c r="CG30" i="49"/>
  <c r="CF30" i="49"/>
  <c r="CE30" i="49"/>
  <c r="CD30" i="49"/>
  <c r="CC30" i="49"/>
  <c r="CB30" i="49"/>
  <c r="CA30" i="49"/>
  <c r="BZ30" i="49"/>
  <c r="BY30" i="49"/>
  <c r="BX30" i="49"/>
  <c r="BW30" i="49"/>
  <c r="BV30" i="49"/>
  <c r="BU30" i="49"/>
  <c r="BT30" i="49"/>
  <c r="BS30" i="49"/>
  <c r="BR30" i="49"/>
  <c r="BQ30" i="49"/>
  <c r="BP30" i="49"/>
  <c r="BO30" i="49"/>
  <c r="BN30" i="49"/>
  <c r="BM30" i="49"/>
  <c r="BL30" i="49"/>
  <c r="BK30" i="49"/>
  <c r="BJ30" i="49"/>
  <c r="BI30" i="49"/>
  <c r="BH30" i="49"/>
  <c r="BG30" i="49"/>
  <c r="BF30" i="49"/>
  <c r="BE30" i="49"/>
  <c r="BD30" i="49"/>
  <c r="BC30" i="49"/>
  <c r="BB30" i="49"/>
  <c r="BA30" i="49"/>
  <c r="AZ30" i="49"/>
  <c r="AY30" i="49"/>
  <c r="AX30" i="49"/>
  <c r="AW30" i="49"/>
  <c r="AV30" i="49"/>
  <c r="AU30" i="49"/>
  <c r="AT30" i="49"/>
  <c r="AS30" i="49"/>
  <c r="AR30" i="49"/>
  <c r="AQ30" i="49"/>
  <c r="AP30" i="49"/>
  <c r="AO30" i="49"/>
  <c r="AN30" i="49"/>
  <c r="AM30" i="49"/>
  <c r="AL30" i="49"/>
  <c r="AK30" i="49"/>
  <c r="AJ30" i="49"/>
  <c r="AI30" i="49"/>
  <c r="AH30" i="49"/>
  <c r="AG30" i="49"/>
  <c r="AF30" i="49"/>
  <c r="AE30" i="49"/>
  <c r="AD30" i="49"/>
  <c r="AC30" i="49"/>
  <c r="AB30" i="49"/>
  <c r="AA30" i="49"/>
  <c r="Z30" i="49"/>
  <c r="Y30" i="49"/>
  <c r="X30" i="49"/>
  <c r="W30" i="49"/>
  <c r="V30" i="49"/>
  <c r="U30" i="49"/>
  <c r="T30" i="49"/>
  <c r="S30" i="49"/>
  <c r="R30" i="49"/>
  <c r="Q30" i="49"/>
  <c r="P30" i="49"/>
  <c r="O30" i="49"/>
  <c r="N30" i="49"/>
  <c r="B30" i="49"/>
  <c r="A30" i="49"/>
  <c r="CO29" i="49"/>
  <c r="CN29" i="49"/>
  <c r="CM29" i="49"/>
  <c r="CL29" i="49"/>
  <c r="CK29" i="49"/>
  <c r="CJ29" i="49"/>
  <c r="CI29" i="49"/>
  <c r="CH29" i="49"/>
  <c r="CG29" i="49"/>
  <c r="CF29" i="49"/>
  <c r="CE29" i="49"/>
  <c r="CD29" i="49"/>
  <c r="CC29" i="49"/>
  <c r="CB29" i="49"/>
  <c r="CA29" i="49"/>
  <c r="BZ29" i="49"/>
  <c r="BY29" i="49"/>
  <c r="BX29" i="49"/>
  <c r="BW29" i="49"/>
  <c r="BV29" i="49"/>
  <c r="BU29" i="49"/>
  <c r="BT29" i="49"/>
  <c r="BS29" i="49"/>
  <c r="BR29" i="49"/>
  <c r="BQ29" i="49"/>
  <c r="BP29" i="49"/>
  <c r="BO29" i="49"/>
  <c r="BN29" i="49"/>
  <c r="BM29" i="49"/>
  <c r="BL29" i="49"/>
  <c r="BK29" i="49"/>
  <c r="BJ29" i="49"/>
  <c r="BI29" i="49"/>
  <c r="BH29" i="49"/>
  <c r="BG29" i="49"/>
  <c r="BF29" i="49"/>
  <c r="BE29" i="49"/>
  <c r="BD29" i="49"/>
  <c r="BC29" i="49"/>
  <c r="BB29" i="49"/>
  <c r="BA29" i="49"/>
  <c r="AZ29" i="49"/>
  <c r="AY29" i="49"/>
  <c r="AX29" i="49"/>
  <c r="AW29" i="49"/>
  <c r="AV29" i="49"/>
  <c r="AU29" i="49"/>
  <c r="AT29" i="49"/>
  <c r="AS29" i="49"/>
  <c r="AR29" i="49"/>
  <c r="AQ29" i="49"/>
  <c r="AP29" i="49"/>
  <c r="AO29" i="49"/>
  <c r="AN29" i="49"/>
  <c r="AM29" i="49"/>
  <c r="AL29" i="49"/>
  <c r="AK29" i="49"/>
  <c r="AJ29" i="49"/>
  <c r="AI29" i="49"/>
  <c r="AH29" i="49"/>
  <c r="AG29" i="49"/>
  <c r="AF29" i="49"/>
  <c r="AE29" i="49"/>
  <c r="AD29" i="49"/>
  <c r="AC29" i="49"/>
  <c r="AB29" i="49"/>
  <c r="AA29" i="49"/>
  <c r="Z29" i="49"/>
  <c r="Y29" i="49"/>
  <c r="X29" i="49"/>
  <c r="W29" i="49"/>
  <c r="V29" i="49"/>
  <c r="U29" i="49"/>
  <c r="T29" i="49"/>
  <c r="S29" i="49"/>
  <c r="R29" i="49"/>
  <c r="Q29" i="49"/>
  <c r="P29" i="49"/>
  <c r="O29" i="49"/>
  <c r="N29" i="49"/>
  <c r="B29" i="49"/>
  <c r="A29" i="49"/>
  <c r="CO28" i="49"/>
  <c r="CN28" i="49"/>
  <c r="CM28" i="49"/>
  <c r="CL28" i="49"/>
  <c r="CK28" i="49"/>
  <c r="CJ28" i="49"/>
  <c r="CI28" i="49"/>
  <c r="CH28" i="49"/>
  <c r="CG28" i="49"/>
  <c r="CF28" i="49"/>
  <c r="CE28" i="49"/>
  <c r="CD28" i="49"/>
  <c r="CC28" i="49"/>
  <c r="CB28" i="49"/>
  <c r="CA28" i="49"/>
  <c r="BZ28" i="49"/>
  <c r="BY28" i="49"/>
  <c r="BX28" i="49"/>
  <c r="BW28" i="49"/>
  <c r="BV28" i="49"/>
  <c r="BU28" i="49"/>
  <c r="BT28" i="49"/>
  <c r="BS28" i="49"/>
  <c r="BR28" i="49"/>
  <c r="BQ28" i="49"/>
  <c r="BP28" i="49"/>
  <c r="BO28" i="49"/>
  <c r="BN28" i="49"/>
  <c r="BM28" i="49"/>
  <c r="BL28" i="49"/>
  <c r="BK28" i="49"/>
  <c r="BJ28" i="49"/>
  <c r="BI28" i="49"/>
  <c r="BH28" i="49"/>
  <c r="BG28" i="49"/>
  <c r="BF28" i="49"/>
  <c r="BE28" i="49"/>
  <c r="BD28" i="49"/>
  <c r="BC28" i="49"/>
  <c r="BB28" i="49"/>
  <c r="BA28" i="49"/>
  <c r="AZ28" i="49"/>
  <c r="AY28" i="49"/>
  <c r="AX28" i="49"/>
  <c r="AW28" i="49"/>
  <c r="AV28" i="49"/>
  <c r="AU28" i="49"/>
  <c r="AT28" i="49"/>
  <c r="AS28" i="49"/>
  <c r="AR28" i="49"/>
  <c r="AQ28" i="49"/>
  <c r="AP28" i="49"/>
  <c r="AO28" i="49"/>
  <c r="AN28" i="49"/>
  <c r="AM28" i="49"/>
  <c r="AL28" i="49"/>
  <c r="AK28" i="49"/>
  <c r="AJ28" i="49"/>
  <c r="AI28" i="49"/>
  <c r="AH28" i="49"/>
  <c r="AG28" i="49"/>
  <c r="AF28" i="49"/>
  <c r="AE28" i="49"/>
  <c r="AD28" i="49"/>
  <c r="AC28" i="49"/>
  <c r="AB28" i="49"/>
  <c r="AA28" i="49"/>
  <c r="Z28" i="49"/>
  <c r="Y28" i="49"/>
  <c r="X28" i="49"/>
  <c r="W28" i="49"/>
  <c r="V28" i="49"/>
  <c r="U28" i="49"/>
  <c r="T28" i="49"/>
  <c r="S28" i="49"/>
  <c r="R28" i="49"/>
  <c r="Q28" i="49"/>
  <c r="P28" i="49"/>
  <c r="O28" i="49"/>
  <c r="N28" i="49"/>
  <c r="B28" i="49"/>
  <c r="A28" i="49"/>
  <c r="CO27" i="49"/>
  <c r="CN27" i="49"/>
  <c r="CM27" i="49"/>
  <c r="CL27" i="49"/>
  <c r="CK27" i="49"/>
  <c r="CJ27" i="49"/>
  <c r="CI27" i="49"/>
  <c r="CH27" i="49"/>
  <c r="CG27" i="49"/>
  <c r="CF27" i="49"/>
  <c r="CE27" i="49"/>
  <c r="CD27" i="49"/>
  <c r="CC27" i="49"/>
  <c r="CB27" i="49"/>
  <c r="CA27" i="49"/>
  <c r="BZ27" i="49"/>
  <c r="BY27" i="49"/>
  <c r="BX27" i="49"/>
  <c r="BW27" i="49"/>
  <c r="BV27" i="49"/>
  <c r="BU27" i="49"/>
  <c r="BT27" i="49"/>
  <c r="BS27" i="49"/>
  <c r="BR27" i="49"/>
  <c r="BQ27" i="49"/>
  <c r="BP27" i="49"/>
  <c r="BO27" i="49"/>
  <c r="BN27" i="49"/>
  <c r="BM27" i="49"/>
  <c r="BL27" i="49"/>
  <c r="BK27" i="49"/>
  <c r="BJ27" i="49"/>
  <c r="BI27" i="49"/>
  <c r="BH27" i="49"/>
  <c r="BG27" i="49"/>
  <c r="BF27" i="49"/>
  <c r="BE27" i="49"/>
  <c r="BD27" i="49"/>
  <c r="BC27" i="49"/>
  <c r="BB27" i="49"/>
  <c r="BA27" i="49"/>
  <c r="AZ27" i="49"/>
  <c r="AY27" i="49"/>
  <c r="AX27" i="49"/>
  <c r="AW27" i="49"/>
  <c r="AV27" i="49"/>
  <c r="AU27" i="49"/>
  <c r="AT27" i="49"/>
  <c r="AS27" i="49"/>
  <c r="AR27" i="49"/>
  <c r="AQ27" i="49"/>
  <c r="AP27" i="49"/>
  <c r="AO27" i="49"/>
  <c r="AN27" i="49"/>
  <c r="AM27" i="49"/>
  <c r="AL27" i="49"/>
  <c r="AK27" i="49"/>
  <c r="AJ27" i="49"/>
  <c r="AI27" i="49"/>
  <c r="AH27" i="49"/>
  <c r="AG27" i="49"/>
  <c r="AF27" i="49"/>
  <c r="AE27" i="49"/>
  <c r="AD27" i="49"/>
  <c r="AC27" i="49"/>
  <c r="AB27" i="49"/>
  <c r="AA27" i="49"/>
  <c r="Z27" i="49"/>
  <c r="Y27" i="49"/>
  <c r="X27" i="49"/>
  <c r="W27" i="49"/>
  <c r="V27" i="49"/>
  <c r="U27" i="49"/>
  <c r="T27" i="49"/>
  <c r="S27" i="49"/>
  <c r="R27" i="49"/>
  <c r="Q27" i="49"/>
  <c r="P27" i="49"/>
  <c r="O27" i="49"/>
  <c r="N27" i="49"/>
  <c r="B27" i="49"/>
  <c r="A27" i="49"/>
  <c r="CO26" i="49"/>
  <c r="CN26" i="49"/>
  <c r="CM26" i="49"/>
  <c r="CL26" i="49"/>
  <c r="CK26" i="49"/>
  <c r="CJ26" i="49"/>
  <c r="CI26" i="49"/>
  <c r="CH26" i="49"/>
  <c r="CG26" i="49"/>
  <c r="CF26" i="49"/>
  <c r="CE26" i="49"/>
  <c r="CD26" i="49"/>
  <c r="CC26" i="49"/>
  <c r="CB26" i="49"/>
  <c r="CA26" i="49"/>
  <c r="BZ26" i="49"/>
  <c r="BY26" i="49"/>
  <c r="BX26" i="49"/>
  <c r="BW26" i="49"/>
  <c r="BV26" i="49"/>
  <c r="BU26" i="49"/>
  <c r="BT26" i="49"/>
  <c r="BS26" i="49"/>
  <c r="BR26" i="49"/>
  <c r="BQ26" i="49"/>
  <c r="BP26" i="49"/>
  <c r="BO26" i="49"/>
  <c r="BN26" i="49"/>
  <c r="BM26" i="49"/>
  <c r="BL26" i="49"/>
  <c r="BK26" i="49"/>
  <c r="BJ26" i="49"/>
  <c r="BI26" i="49"/>
  <c r="BH26" i="49"/>
  <c r="BG26" i="49"/>
  <c r="BF26" i="49"/>
  <c r="BE26" i="49"/>
  <c r="BD26" i="49"/>
  <c r="BC26" i="49"/>
  <c r="BB26" i="49"/>
  <c r="BA26" i="49"/>
  <c r="AZ26" i="49"/>
  <c r="AY26" i="49"/>
  <c r="AX26" i="49"/>
  <c r="AW26" i="49"/>
  <c r="AV26" i="49"/>
  <c r="AU26" i="49"/>
  <c r="AT26" i="49"/>
  <c r="AS26" i="49"/>
  <c r="AR26" i="49"/>
  <c r="AQ26" i="49"/>
  <c r="AP26" i="49"/>
  <c r="AO26" i="49"/>
  <c r="AN26" i="49"/>
  <c r="AM26" i="49"/>
  <c r="AL26" i="49"/>
  <c r="AK26" i="49"/>
  <c r="AJ26" i="49"/>
  <c r="AI26" i="49"/>
  <c r="AH26" i="49"/>
  <c r="AG26" i="49"/>
  <c r="AF26" i="49"/>
  <c r="AE26" i="49"/>
  <c r="AD26" i="49"/>
  <c r="AC26" i="49"/>
  <c r="AB26" i="49"/>
  <c r="AA26" i="49"/>
  <c r="Z26" i="49"/>
  <c r="Y26" i="49"/>
  <c r="X26" i="49"/>
  <c r="W26" i="49"/>
  <c r="V26" i="49"/>
  <c r="U26" i="49"/>
  <c r="T26" i="49"/>
  <c r="S26" i="49"/>
  <c r="R26" i="49"/>
  <c r="Q26" i="49"/>
  <c r="P26" i="49"/>
  <c r="O26" i="49"/>
  <c r="N26" i="49"/>
  <c r="B26" i="49"/>
  <c r="A26" i="49"/>
  <c r="CO24" i="49"/>
  <c r="CN24" i="49"/>
  <c r="CM24" i="49"/>
  <c r="CL24" i="49"/>
  <c r="CK24" i="49"/>
  <c r="CJ24" i="49"/>
  <c r="CI24" i="49"/>
  <c r="CH24" i="49"/>
  <c r="CG24" i="49"/>
  <c r="CF24" i="49"/>
  <c r="CE24" i="49"/>
  <c r="CD24" i="49"/>
  <c r="CC24" i="49"/>
  <c r="CB24" i="49"/>
  <c r="CA24" i="49"/>
  <c r="BZ24" i="49"/>
  <c r="BY24" i="49"/>
  <c r="BX24" i="49"/>
  <c r="BW24" i="49"/>
  <c r="BV24" i="49"/>
  <c r="BU24" i="49"/>
  <c r="BT24" i="49"/>
  <c r="BS24" i="49"/>
  <c r="BR24" i="49"/>
  <c r="BQ24" i="49"/>
  <c r="BP24" i="49"/>
  <c r="BO24" i="49"/>
  <c r="BN24" i="49"/>
  <c r="BM24" i="49"/>
  <c r="BL24" i="49"/>
  <c r="BK24" i="49"/>
  <c r="BJ24" i="49"/>
  <c r="BI24" i="49"/>
  <c r="BH24" i="49"/>
  <c r="BG24" i="49"/>
  <c r="BF24" i="49"/>
  <c r="BE24" i="49"/>
  <c r="BD24" i="49"/>
  <c r="BC24" i="49"/>
  <c r="BB24" i="49"/>
  <c r="BA24" i="49"/>
  <c r="AZ24" i="49"/>
  <c r="AY24" i="49"/>
  <c r="AX24" i="49"/>
  <c r="AW24" i="49"/>
  <c r="AV24" i="49"/>
  <c r="AU24" i="49"/>
  <c r="AT24" i="49"/>
  <c r="AS24" i="49"/>
  <c r="AR24" i="49"/>
  <c r="AQ24" i="49"/>
  <c r="AP24" i="49"/>
  <c r="AO24" i="49"/>
  <c r="AN24" i="49"/>
  <c r="AM24" i="49"/>
  <c r="AL24" i="49"/>
  <c r="AK24" i="49"/>
  <c r="AJ24" i="49"/>
  <c r="AI24" i="49"/>
  <c r="AH24" i="49"/>
  <c r="AG24" i="49"/>
  <c r="AF24" i="49"/>
  <c r="AE24" i="49"/>
  <c r="AD24" i="49"/>
  <c r="AC24" i="49"/>
  <c r="AB24" i="49"/>
  <c r="AA24" i="49"/>
  <c r="Z24" i="49"/>
  <c r="Y24" i="49"/>
  <c r="X24" i="49"/>
  <c r="W24" i="49"/>
  <c r="V24" i="49"/>
  <c r="U24" i="49"/>
  <c r="T24" i="49"/>
  <c r="S24" i="49"/>
  <c r="R24" i="49"/>
  <c r="Q24" i="49"/>
  <c r="P24" i="49"/>
  <c r="O24" i="49"/>
  <c r="N24" i="49"/>
  <c r="B24" i="49"/>
  <c r="A24" i="49"/>
  <c r="CO23" i="49"/>
  <c r="CN23" i="49"/>
  <c r="CM23" i="49"/>
  <c r="CL23" i="49"/>
  <c r="CK23" i="49"/>
  <c r="CJ23" i="49"/>
  <c r="CI23" i="49"/>
  <c r="CH23" i="49"/>
  <c r="CG23" i="49"/>
  <c r="CF23" i="49"/>
  <c r="CE23" i="49"/>
  <c r="CD23" i="49"/>
  <c r="CC23" i="49"/>
  <c r="CB23" i="49"/>
  <c r="CA23" i="49"/>
  <c r="BZ23" i="49"/>
  <c r="BY23" i="49"/>
  <c r="BX23" i="49"/>
  <c r="BW23" i="49"/>
  <c r="BV23" i="49"/>
  <c r="BU23" i="49"/>
  <c r="BT23" i="49"/>
  <c r="BS23" i="49"/>
  <c r="BR23" i="49"/>
  <c r="BQ23" i="49"/>
  <c r="BP23" i="49"/>
  <c r="BO23" i="49"/>
  <c r="BN23" i="49"/>
  <c r="BM23" i="49"/>
  <c r="BL23" i="49"/>
  <c r="BK23" i="49"/>
  <c r="BJ23" i="49"/>
  <c r="BI23" i="49"/>
  <c r="BH23" i="49"/>
  <c r="BG23" i="49"/>
  <c r="BF23" i="49"/>
  <c r="BE23" i="49"/>
  <c r="BD23" i="49"/>
  <c r="BC23" i="49"/>
  <c r="BB23" i="49"/>
  <c r="BA23" i="49"/>
  <c r="AZ23" i="49"/>
  <c r="AY23" i="49"/>
  <c r="AX23" i="49"/>
  <c r="AW23" i="49"/>
  <c r="AV23" i="49"/>
  <c r="AU23" i="49"/>
  <c r="AT23" i="49"/>
  <c r="AS23" i="49"/>
  <c r="AR23" i="49"/>
  <c r="AQ23" i="49"/>
  <c r="AP23" i="49"/>
  <c r="AO23" i="49"/>
  <c r="AN23" i="49"/>
  <c r="AM23" i="49"/>
  <c r="AL23" i="49"/>
  <c r="AK23" i="49"/>
  <c r="AJ23" i="49"/>
  <c r="AI23" i="49"/>
  <c r="AH23" i="49"/>
  <c r="AG23" i="49"/>
  <c r="AF23" i="49"/>
  <c r="AE23" i="49"/>
  <c r="AD23" i="49"/>
  <c r="AC23" i="49"/>
  <c r="AB23" i="49"/>
  <c r="AA23" i="49"/>
  <c r="Z23" i="49"/>
  <c r="Y23" i="49"/>
  <c r="X23" i="49"/>
  <c r="W23" i="49"/>
  <c r="V23" i="49"/>
  <c r="U23" i="49"/>
  <c r="T23" i="49"/>
  <c r="S23" i="49"/>
  <c r="R23" i="49"/>
  <c r="Q23" i="49"/>
  <c r="P23" i="49"/>
  <c r="O23" i="49"/>
  <c r="N23" i="49"/>
  <c r="B23" i="49"/>
  <c r="A23" i="49"/>
  <c r="CO22" i="49"/>
  <c r="CN22" i="49"/>
  <c r="CM22" i="49"/>
  <c r="CL22" i="49"/>
  <c r="CK22" i="49"/>
  <c r="CJ22" i="49"/>
  <c r="CI22" i="49"/>
  <c r="CH22" i="49"/>
  <c r="CG22" i="49"/>
  <c r="CF22" i="49"/>
  <c r="CE22" i="49"/>
  <c r="CD22" i="49"/>
  <c r="CC22" i="49"/>
  <c r="CB22" i="49"/>
  <c r="CA22" i="49"/>
  <c r="BZ22" i="49"/>
  <c r="BY22" i="49"/>
  <c r="BX22" i="49"/>
  <c r="BW22" i="49"/>
  <c r="BV22" i="49"/>
  <c r="BU22" i="49"/>
  <c r="BT22" i="49"/>
  <c r="BS22" i="49"/>
  <c r="BR22" i="49"/>
  <c r="BQ22" i="49"/>
  <c r="BP22" i="49"/>
  <c r="BO22" i="49"/>
  <c r="BN22" i="49"/>
  <c r="BM22" i="49"/>
  <c r="BL22" i="49"/>
  <c r="BK22" i="49"/>
  <c r="BJ22" i="49"/>
  <c r="BI22" i="49"/>
  <c r="BH22" i="49"/>
  <c r="BG22" i="49"/>
  <c r="BF22" i="49"/>
  <c r="BE22" i="49"/>
  <c r="BD22" i="49"/>
  <c r="BC22" i="49"/>
  <c r="BB22" i="49"/>
  <c r="BA22" i="49"/>
  <c r="AZ22" i="49"/>
  <c r="AY22" i="49"/>
  <c r="AX22" i="49"/>
  <c r="AW22" i="49"/>
  <c r="AV22" i="49"/>
  <c r="AU22" i="49"/>
  <c r="AT22" i="49"/>
  <c r="AS22" i="49"/>
  <c r="AR22" i="49"/>
  <c r="AQ22" i="49"/>
  <c r="AP22" i="49"/>
  <c r="AO22" i="49"/>
  <c r="AN22" i="49"/>
  <c r="AM22" i="49"/>
  <c r="AL22" i="49"/>
  <c r="AK22" i="49"/>
  <c r="AJ22" i="49"/>
  <c r="AI22" i="49"/>
  <c r="AH22" i="49"/>
  <c r="AG22" i="49"/>
  <c r="AF22" i="49"/>
  <c r="AE22" i="49"/>
  <c r="AD22" i="49"/>
  <c r="AC22" i="49"/>
  <c r="AB22" i="49"/>
  <c r="AA22" i="49"/>
  <c r="Z22" i="49"/>
  <c r="Y22" i="49"/>
  <c r="X22" i="49"/>
  <c r="W22" i="49"/>
  <c r="V22" i="49"/>
  <c r="U22" i="49"/>
  <c r="T22" i="49"/>
  <c r="S22" i="49"/>
  <c r="R22" i="49"/>
  <c r="Q22" i="49"/>
  <c r="P22" i="49"/>
  <c r="O22" i="49"/>
  <c r="N22" i="49"/>
  <c r="B22" i="49"/>
  <c r="A22" i="49"/>
  <c r="CO21" i="49"/>
  <c r="CN21" i="49"/>
  <c r="CM21" i="49"/>
  <c r="CL21" i="49"/>
  <c r="CK21" i="49"/>
  <c r="CJ21" i="49"/>
  <c r="CI21" i="49"/>
  <c r="CH21" i="49"/>
  <c r="CG21" i="49"/>
  <c r="CF21" i="49"/>
  <c r="CE21" i="49"/>
  <c r="CD21" i="49"/>
  <c r="CC21" i="49"/>
  <c r="CB21" i="49"/>
  <c r="CA21" i="49"/>
  <c r="BZ21" i="49"/>
  <c r="BY21" i="49"/>
  <c r="BX21" i="49"/>
  <c r="BW21" i="49"/>
  <c r="BV21" i="49"/>
  <c r="BU21" i="49"/>
  <c r="BT21" i="49"/>
  <c r="BS21" i="49"/>
  <c r="BR21" i="49"/>
  <c r="BQ21" i="49"/>
  <c r="BP21" i="49"/>
  <c r="BO21" i="49"/>
  <c r="BN21" i="49"/>
  <c r="BM21" i="49"/>
  <c r="BL21" i="49"/>
  <c r="BK21" i="49"/>
  <c r="BJ21" i="49"/>
  <c r="BI21" i="49"/>
  <c r="BH21" i="49"/>
  <c r="BG21" i="49"/>
  <c r="BF21" i="49"/>
  <c r="BE21" i="49"/>
  <c r="BD21" i="49"/>
  <c r="BC21" i="49"/>
  <c r="BB21" i="49"/>
  <c r="BA21" i="49"/>
  <c r="AZ21" i="49"/>
  <c r="AY21" i="49"/>
  <c r="AX21" i="49"/>
  <c r="AW21" i="49"/>
  <c r="AV21" i="49"/>
  <c r="AU21" i="49"/>
  <c r="AT21" i="49"/>
  <c r="AS21" i="49"/>
  <c r="AR21" i="49"/>
  <c r="AQ21" i="49"/>
  <c r="AP21" i="49"/>
  <c r="AO21" i="49"/>
  <c r="AN21" i="49"/>
  <c r="AM21" i="49"/>
  <c r="AL21" i="49"/>
  <c r="AK21" i="49"/>
  <c r="AJ21" i="49"/>
  <c r="AI21" i="49"/>
  <c r="AH21" i="49"/>
  <c r="AG21" i="49"/>
  <c r="AF21" i="49"/>
  <c r="AE21" i="49"/>
  <c r="AD21" i="49"/>
  <c r="AC21" i="49"/>
  <c r="AB21" i="49"/>
  <c r="AA21" i="49"/>
  <c r="Z21" i="49"/>
  <c r="Y21" i="49"/>
  <c r="X21" i="49"/>
  <c r="W21" i="49"/>
  <c r="V21" i="49"/>
  <c r="U21" i="49"/>
  <c r="T21" i="49"/>
  <c r="S21" i="49"/>
  <c r="R21" i="49"/>
  <c r="Q21" i="49"/>
  <c r="P21" i="49"/>
  <c r="O21" i="49"/>
  <c r="N21" i="49"/>
  <c r="B21" i="49"/>
  <c r="A21" i="49"/>
  <c r="CO20" i="49"/>
  <c r="CN20" i="49"/>
  <c r="CM20" i="49"/>
  <c r="CL20" i="49"/>
  <c r="CK20" i="49"/>
  <c r="CJ20" i="49"/>
  <c r="CI20" i="49"/>
  <c r="CH20" i="49"/>
  <c r="CG20" i="49"/>
  <c r="CF20" i="49"/>
  <c r="CE20" i="49"/>
  <c r="CD20" i="49"/>
  <c r="CC20" i="49"/>
  <c r="CB20" i="49"/>
  <c r="CA20" i="49"/>
  <c r="BZ20" i="49"/>
  <c r="BY20" i="49"/>
  <c r="BX20" i="49"/>
  <c r="BW20" i="49"/>
  <c r="BV20" i="49"/>
  <c r="BU20" i="49"/>
  <c r="BT20" i="49"/>
  <c r="BS20" i="49"/>
  <c r="BR20" i="49"/>
  <c r="BQ20" i="49"/>
  <c r="BP20" i="49"/>
  <c r="BO20" i="49"/>
  <c r="BN20" i="49"/>
  <c r="BM20" i="49"/>
  <c r="BL20" i="49"/>
  <c r="BK20" i="49"/>
  <c r="BJ20" i="49"/>
  <c r="BI20" i="49"/>
  <c r="BH20" i="49"/>
  <c r="BG20" i="49"/>
  <c r="BF20" i="49"/>
  <c r="BE20" i="49"/>
  <c r="BD20" i="49"/>
  <c r="BC20" i="49"/>
  <c r="BB20" i="49"/>
  <c r="BA20" i="49"/>
  <c r="AZ20" i="49"/>
  <c r="AY20" i="49"/>
  <c r="AX20" i="49"/>
  <c r="AW20" i="49"/>
  <c r="AV20" i="49"/>
  <c r="AU20" i="49"/>
  <c r="AT20" i="49"/>
  <c r="AS20" i="49"/>
  <c r="AR20" i="49"/>
  <c r="AQ20" i="49"/>
  <c r="AP20" i="49"/>
  <c r="AO20" i="49"/>
  <c r="AN20" i="49"/>
  <c r="AM20" i="49"/>
  <c r="AL20" i="49"/>
  <c r="AK20" i="49"/>
  <c r="AJ20" i="49"/>
  <c r="AI20" i="49"/>
  <c r="AH20" i="49"/>
  <c r="AG20" i="49"/>
  <c r="AF20" i="49"/>
  <c r="AE20" i="49"/>
  <c r="AD20" i="49"/>
  <c r="AC20" i="49"/>
  <c r="AB20" i="49"/>
  <c r="AA20" i="49"/>
  <c r="Z20" i="49"/>
  <c r="Y20" i="49"/>
  <c r="X20" i="49"/>
  <c r="W20" i="49"/>
  <c r="V20" i="49"/>
  <c r="U20" i="49"/>
  <c r="T20" i="49"/>
  <c r="S20" i="49"/>
  <c r="R20" i="49"/>
  <c r="Q20" i="49"/>
  <c r="P20" i="49"/>
  <c r="O20" i="49"/>
  <c r="N20" i="49"/>
  <c r="B20" i="49"/>
  <c r="A20" i="49"/>
  <c r="CO19" i="49"/>
  <c r="CN19" i="49"/>
  <c r="CM19" i="49"/>
  <c r="CL19" i="49"/>
  <c r="CK19" i="49"/>
  <c r="CJ19" i="49"/>
  <c r="CI19" i="49"/>
  <c r="CH19" i="49"/>
  <c r="CG19" i="49"/>
  <c r="CF19" i="49"/>
  <c r="CE19" i="49"/>
  <c r="CD19" i="49"/>
  <c r="CC19" i="49"/>
  <c r="CB19" i="49"/>
  <c r="CA19" i="49"/>
  <c r="BZ19" i="49"/>
  <c r="BY19" i="49"/>
  <c r="BX19" i="49"/>
  <c r="BW19" i="49"/>
  <c r="BV19" i="49"/>
  <c r="BU19" i="49"/>
  <c r="BT19" i="49"/>
  <c r="BS19" i="49"/>
  <c r="BR19" i="49"/>
  <c r="BQ19" i="49"/>
  <c r="BP19" i="49"/>
  <c r="BO19" i="49"/>
  <c r="BN19" i="49"/>
  <c r="BM19" i="49"/>
  <c r="BL19" i="49"/>
  <c r="BK19" i="49"/>
  <c r="BJ19" i="49"/>
  <c r="BI19" i="49"/>
  <c r="BH19" i="49"/>
  <c r="BG19" i="49"/>
  <c r="BF19" i="49"/>
  <c r="BE19" i="49"/>
  <c r="BD19" i="49"/>
  <c r="BC19" i="49"/>
  <c r="BB19" i="49"/>
  <c r="BA19" i="49"/>
  <c r="AZ19" i="49"/>
  <c r="AY19" i="49"/>
  <c r="AX19" i="49"/>
  <c r="AW19" i="49"/>
  <c r="AV19" i="49"/>
  <c r="AU19" i="49"/>
  <c r="AT19" i="49"/>
  <c r="AS19" i="49"/>
  <c r="AR19" i="49"/>
  <c r="AQ19" i="49"/>
  <c r="AP19" i="49"/>
  <c r="AO19" i="49"/>
  <c r="AN19" i="49"/>
  <c r="AM19" i="49"/>
  <c r="AL19" i="49"/>
  <c r="AK19" i="49"/>
  <c r="AJ19" i="49"/>
  <c r="AI19" i="49"/>
  <c r="AH19" i="49"/>
  <c r="AG19" i="49"/>
  <c r="AF19" i="49"/>
  <c r="AE19" i="49"/>
  <c r="AD19" i="49"/>
  <c r="AC19" i="49"/>
  <c r="AB19" i="49"/>
  <c r="AA19" i="49"/>
  <c r="Z19" i="49"/>
  <c r="Y19" i="49"/>
  <c r="X19" i="49"/>
  <c r="W19" i="49"/>
  <c r="V19" i="49"/>
  <c r="U19" i="49"/>
  <c r="T19" i="49"/>
  <c r="S19" i="49"/>
  <c r="R19" i="49"/>
  <c r="Q19" i="49"/>
  <c r="P19" i="49"/>
  <c r="O19" i="49"/>
  <c r="N19" i="49"/>
  <c r="B19" i="49"/>
  <c r="A19" i="49"/>
  <c r="CO18" i="49"/>
  <c r="CN18" i="49"/>
  <c r="CM18" i="49"/>
  <c r="CL18" i="49"/>
  <c r="CK18" i="49"/>
  <c r="CJ18" i="49"/>
  <c r="CI18" i="49"/>
  <c r="CH18" i="49"/>
  <c r="CG18" i="49"/>
  <c r="CF18" i="49"/>
  <c r="CE18" i="49"/>
  <c r="CD18" i="49"/>
  <c r="CC18" i="49"/>
  <c r="CB18" i="49"/>
  <c r="CA18" i="49"/>
  <c r="BZ18" i="49"/>
  <c r="BY18" i="49"/>
  <c r="BX18" i="49"/>
  <c r="BW18" i="49"/>
  <c r="BV18" i="49"/>
  <c r="BU18" i="49"/>
  <c r="BT18" i="49"/>
  <c r="BS18" i="49"/>
  <c r="BR18" i="49"/>
  <c r="BQ18" i="49"/>
  <c r="BP18" i="49"/>
  <c r="BO18" i="49"/>
  <c r="BN18" i="49"/>
  <c r="BM18" i="49"/>
  <c r="BL18" i="49"/>
  <c r="BK18" i="49"/>
  <c r="BJ18" i="49"/>
  <c r="BI18" i="49"/>
  <c r="BH18" i="49"/>
  <c r="BG18" i="49"/>
  <c r="BF18" i="49"/>
  <c r="BE18" i="49"/>
  <c r="BD18" i="49"/>
  <c r="BC18" i="49"/>
  <c r="BB18" i="49"/>
  <c r="BA18" i="49"/>
  <c r="AZ18" i="49"/>
  <c r="AY18" i="49"/>
  <c r="AX18" i="49"/>
  <c r="AW18" i="49"/>
  <c r="AV18" i="49"/>
  <c r="AU18" i="49"/>
  <c r="AT18" i="49"/>
  <c r="AS18" i="49"/>
  <c r="AR18" i="49"/>
  <c r="AQ18" i="49"/>
  <c r="AP18" i="49"/>
  <c r="AO18" i="49"/>
  <c r="AN18" i="49"/>
  <c r="AM18" i="49"/>
  <c r="AL18" i="49"/>
  <c r="AK18" i="49"/>
  <c r="AJ18" i="49"/>
  <c r="AI18" i="49"/>
  <c r="AH18" i="49"/>
  <c r="AG18" i="49"/>
  <c r="AF18" i="49"/>
  <c r="AE18" i="49"/>
  <c r="AD18" i="49"/>
  <c r="AC18" i="49"/>
  <c r="AB18" i="49"/>
  <c r="AA18" i="49"/>
  <c r="Z18" i="49"/>
  <c r="Y18" i="49"/>
  <c r="X18" i="49"/>
  <c r="W18" i="49"/>
  <c r="V18" i="49"/>
  <c r="U18" i="49"/>
  <c r="T18" i="49"/>
  <c r="S18" i="49"/>
  <c r="R18" i="49"/>
  <c r="Q18" i="49"/>
  <c r="P18" i="49"/>
  <c r="O18" i="49"/>
  <c r="N18" i="49"/>
  <c r="B18" i="49"/>
  <c r="A18" i="49"/>
  <c r="CO17" i="49"/>
  <c r="CN17" i="49"/>
  <c r="CM17" i="49"/>
  <c r="CL17" i="49"/>
  <c r="CK17" i="49"/>
  <c r="CJ17" i="49"/>
  <c r="CI17" i="49"/>
  <c r="CH17" i="49"/>
  <c r="CG17" i="49"/>
  <c r="CF17" i="49"/>
  <c r="CE17" i="49"/>
  <c r="CD17" i="49"/>
  <c r="CC17" i="49"/>
  <c r="CB17" i="49"/>
  <c r="CA17" i="49"/>
  <c r="BZ17" i="49"/>
  <c r="BY17" i="49"/>
  <c r="BX17" i="49"/>
  <c r="BW17" i="49"/>
  <c r="BV17" i="49"/>
  <c r="BU17" i="49"/>
  <c r="BT17" i="49"/>
  <c r="BS17" i="49"/>
  <c r="BR17" i="49"/>
  <c r="BQ17" i="49"/>
  <c r="BP17" i="49"/>
  <c r="BO17" i="49"/>
  <c r="BN17" i="49"/>
  <c r="BM17" i="49"/>
  <c r="BL17" i="49"/>
  <c r="BK17" i="49"/>
  <c r="BJ17" i="49"/>
  <c r="BI17" i="49"/>
  <c r="BH17" i="49"/>
  <c r="BG17" i="49"/>
  <c r="BF17" i="49"/>
  <c r="BE17" i="49"/>
  <c r="BD17" i="49"/>
  <c r="BC17" i="49"/>
  <c r="BB17" i="49"/>
  <c r="BA17" i="49"/>
  <c r="AZ17" i="49"/>
  <c r="AY17" i="49"/>
  <c r="AX17" i="49"/>
  <c r="AW17" i="49"/>
  <c r="AV17" i="49"/>
  <c r="AU17" i="49"/>
  <c r="AT17" i="49"/>
  <c r="AS17" i="49"/>
  <c r="AR17" i="49"/>
  <c r="AQ17" i="49"/>
  <c r="AP17" i="49"/>
  <c r="AO17" i="49"/>
  <c r="AN17" i="49"/>
  <c r="AM17" i="49"/>
  <c r="AL17" i="49"/>
  <c r="AK17" i="49"/>
  <c r="AJ17" i="49"/>
  <c r="AI17" i="49"/>
  <c r="AH17" i="49"/>
  <c r="AG17" i="49"/>
  <c r="AF17" i="49"/>
  <c r="AE17" i="49"/>
  <c r="AD17" i="49"/>
  <c r="AC17" i="49"/>
  <c r="AB17" i="49"/>
  <c r="AA17" i="49"/>
  <c r="Z17" i="49"/>
  <c r="Y17" i="49"/>
  <c r="X17" i="49"/>
  <c r="W17" i="49"/>
  <c r="V17" i="49"/>
  <c r="U17" i="49"/>
  <c r="T17" i="49"/>
  <c r="S17" i="49"/>
  <c r="R17" i="49"/>
  <c r="Q17" i="49"/>
  <c r="P17" i="49"/>
  <c r="O17" i="49"/>
  <c r="N17" i="49"/>
  <c r="B17" i="49"/>
  <c r="A17" i="49"/>
  <c r="CO16" i="49"/>
  <c r="CN16" i="49"/>
  <c r="CM16" i="49"/>
  <c r="CL16" i="49"/>
  <c r="CK16" i="49"/>
  <c r="CJ16" i="49"/>
  <c r="CI16" i="49"/>
  <c r="CH16" i="49"/>
  <c r="CG16" i="49"/>
  <c r="CF16" i="49"/>
  <c r="CE16" i="49"/>
  <c r="CD16" i="49"/>
  <c r="CC16" i="49"/>
  <c r="CB16" i="49"/>
  <c r="CA16" i="49"/>
  <c r="BZ16" i="49"/>
  <c r="BY16" i="49"/>
  <c r="BX16" i="49"/>
  <c r="BW16" i="49"/>
  <c r="BV16" i="49"/>
  <c r="BU16" i="49"/>
  <c r="BT16" i="49"/>
  <c r="BS16" i="49"/>
  <c r="BR16" i="49"/>
  <c r="BQ16" i="49"/>
  <c r="BP16" i="49"/>
  <c r="BO16" i="49"/>
  <c r="BN16" i="49"/>
  <c r="BM16" i="49"/>
  <c r="BL16" i="49"/>
  <c r="BK16" i="49"/>
  <c r="BJ16" i="49"/>
  <c r="BI16" i="49"/>
  <c r="BH16" i="49"/>
  <c r="BG16" i="49"/>
  <c r="BF16" i="49"/>
  <c r="BE16" i="49"/>
  <c r="BD16" i="49"/>
  <c r="BC16" i="49"/>
  <c r="BB16" i="49"/>
  <c r="BA16" i="49"/>
  <c r="AZ16" i="49"/>
  <c r="AY16" i="49"/>
  <c r="AX16" i="49"/>
  <c r="AW16" i="49"/>
  <c r="AV16" i="49"/>
  <c r="AU16" i="49"/>
  <c r="AT16" i="49"/>
  <c r="AS16" i="49"/>
  <c r="AR16" i="49"/>
  <c r="AQ16" i="49"/>
  <c r="AP16" i="49"/>
  <c r="AO16" i="49"/>
  <c r="AN16" i="49"/>
  <c r="AM16" i="49"/>
  <c r="AL16" i="49"/>
  <c r="AK16" i="49"/>
  <c r="AJ16" i="49"/>
  <c r="AI16" i="49"/>
  <c r="AH16" i="49"/>
  <c r="AG16" i="49"/>
  <c r="AF16" i="49"/>
  <c r="AE16" i="49"/>
  <c r="AD16" i="49"/>
  <c r="AC16" i="49"/>
  <c r="AB16" i="49"/>
  <c r="AA16" i="49"/>
  <c r="Z16" i="49"/>
  <c r="Y16" i="49"/>
  <c r="X16" i="49"/>
  <c r="W16" i="49"/>
  <c r="V16" i="49"/>
  <c r="U16" i="49"/>
  <c r="T16" i="49"/>
  <c r="S16" i="49"/>
  <c r="R16" i="49"/>
  <c r="Q16" i="49"/>
  <c r="P16" i="49"/>
  <c r="O16" i="49"/>
  <c r="N16" i="49"/>
  <c r="B16" i="49"/>
  <c r="A16" i="49"/>
  <c r="CO15" i="49"/>
  <c r="CN15" i="49"/>
  <c r="CM15" i="49"/>
  <c r="CL15" i="49"/>
  <c r="CK15" i="49"/>
  <c r="CJ15" i="49"/>
  <c r="CI15" i="49"/>
  <c r="CH15" i="49"/>
  <c r="CG15" i="49"/>
  <c r="CF15" i="49"/>
  <c r="CE15" i="49"/>
  <c r="CD15" i="49"/>
  <c r="CC15" i="49"/>
  <c r="CB15" i="49"/>
  <c r="CA15" i="49"/>
  <c r="BZ15" i="49"/>
  <c r="BY15" i="49"/>
  <c r="BX15" i="49"/>
  <c r="BW15" i="49"/>
  <c r="BV15" i="49"/>
  <c r="BU15" i="49"/>
  <c r="BT15" i="49"/>
  <c r="BS15" i="49"/>
  <c r="BR15" i="49"/>
  <c r="BQ15" i="49"/>
  <c r="BP15" i="49"/>
  <c r="BO15" i="49"/>
  <c r="BN15" i="49"/>
  <c r="BM15" i="49"/>
  <c r="BL15" i="49"/>
  <c r="BK15" i="49"/>
  <c r="BJ15" i="49"/>
  <c r="BI15" i="49"/>
  <c r="BH15" i="49"/>
  <c r="BG15" i="49"/>
  <c r="BF15" i="49"/>
  <c r="BE15" i="49"/>
  <c r="BD15" i="49"/>
  <c r="BC15" i="49"/>
  <c r="BB15" i="49"/>
  <c r="BA15" i="49"/>
  <c r="AZ15" i="49"/>
  <c r="AY15" i="49"/>
  <c r="AX15" i="49"/>
  <c r="AW15" i="49"/>
  <c r="AV15" i="49"/>
  <c r="AU15" i="49"/>
  <c r="AT15" i="49"/>
  <c r="AS15" i="49"/>
  <c r="AR15" i="49"/>
  <c r="AQ15" i="49"/>
  <c r="AP15" i="49"/>
  <c r="AO15" i="49"/>
  <c r="AN15" i="49"/>
  <c r="AM15" i="49"/>
  <c r="AL15" i="49"/>
  <c r="AK15" i="49"/>
  <c r="AJ15" i="49"/>
  <c r="AI15" i="49"/>
  <c r="AH15" i="49"/>
  <c r="AG15" i="49"/>
  <c r="AF15" i="49"/>
  <c r="AE15" i="49"/>
  <c r="AD15" i="49"/>
  <c r="AC15" i="49"/>
  <c r="AB15" i="49"/>
  <c r="AA15" i="49"/>
  <c r="Z15" i="49"/>
  <c r="Y15" i="49"/>
  <c r="X15" i="49"/>
  <c r="W15" i="49"/>
  <c r="V15" i="49"/>
  <c r="U15" i="49"/>
  <c r="T15" i="49"/>
  <c r="S15" i="49"/>
  <c r="R15" i="49"/>
  <c r="Q15" i="49"/>
  <c r="P15" i="49"/>
  <c r="O15" i="49"/>
  <c r="N15" i="49"/>
  <c r="B15" i="49"/>
  <c r="A15" i="49"/>
  <c r="CO13" i="49"/>
  <c r="CN13" i="49"/>
  <c r="CM13" i="49"/>
  <c r="CL13" i="49"/>
  <c r="CK13" i="49"/>
  <c r="CJ13" i="49"/>
  <c r="CI13" i="49"/>
  <c r="CH13" i="49"/>
  <c r="CG13" i="49"/>
  <c r="CF13" i="49"/>
  <c r="CE13" i="49"/>
  <c r="CD13" i="49"/>
  <c r="CC13" i="49"/>
  <c r="CB13" i="49"/>
  <c r="CA13" i="49"/>
  <c r="BZ13" i="49"/>
  <c r="BY13" i="49"/>
  <c r="BX13" i="49"/>
  <c r="BW13" i="49"/>
  <c r="BV13" i="49"/>
  <c r="BU13" i="49"/>
  <c r="BT13" i="49"/>
  <c r="BS13" i="49"/>
  <c r="BR13" i="49"/>
  <c r="BQ13" i="49"/>
  <c r="BP13" i="49"/>
  <c r="BO13" i="49"/>
  <c r="BN13" i="49"/>
  <c r="BM13" i="49"/>
  <c r="BL13" i="49"/>
  <c r="BK13" i="49"/>
  <c r="BJ13" i="49"/>
  <c r="BI13" i="49"/>
  <c r="BH13" i="49"/>
  <c r="BG13" i="49"/>
  <c r="BF13" i="49"/>
  <c r="BE13" i="49"/>
  <c r="BD13" i="49"/>
  <c r="BC13" i="49"/>
  <c r="BB13" i="49"/>
  <c r="BA13" i="49"/>
  <c r="AZ13" i="49"/>
  <c r="AY13" i="49"/>
  <c r="AX13" i="49"/>
  <c r="AW13" i="49"/>
  <c r="AV13" i="49"/>
  <c r="AU13" i="49"/>
  <c r="AT13" i="49"/>
  <c r="AS13" i="49"/>
  <c r="AR13" i="49"/>
  <c r="AQ13" i="49"/>
  <c r="AP13" i="49"/>
  <c r="AO13" i="49"/>
  <c r="AN13" i="49"/>
  <c r="AM13" i="49"/>
  <c r="AL13" i="49"/>
  <c r="AK13" i="49"/>
  <c r="AJ13" i="49"/>
  <c r="AI13" i="49"/>
  <c r="AH13" i="49"/>
  <c r="AG13" i="49"/>
  <c r="AF13" i="49"/>
  <c r="AE13" i="49"/>
  <c r="AD13" i="49"/>
  <c r="AC13" i="49"/>
  <c r="AB13" i="49"/>
  <c r="AA13" i="49"/>
  <c r="Z13" i="49"/>
  <c r="Y13" i="49"/>
  <c r="X13" i="49"/>
  <c r="W13" i="49"/>
  <c r="V13" i="49"/>
  <c r="U13" i="49"/>
  <c r="T13" i="49"/>
  <c r="S13" i="49"/>
  <c r="R13" i="49"/>
  <c r="Q13" i="49"/>
  <c r="P13" i="49"/>
  <c r="O13" i="49"/>
  <c r="N13" i="49"/>
  <c r="B13" i="49"/>
  <c r="A13" i="49"/>
  <c r="CO12" i="49"/>
  <c r="CN12" i="49"/>
  <c r="CM12" i="49"/>
  <c r="CL12" i="49"/>
  <c r="CK12" i="49"/>
  <c r="CJ12" i="49"/>
  <c r="CI12" i="49"/>
  <c r="CH12" i="49"/>
  <c r="CG12" i="49"/>
  <c r="CF12" i="49"/>
  <c r="CE12" i="49"/>
  <c r="CD12" i="49"/>
  <c r="CC12" i="49"/>
  <c r="CB12" i="49"/>
  <c r="CA12" i="49"/>
  <c r="BZ12" i="49"/>
  <c r="BY12" i="49"/>
  <c r="BX12" i="49"/>
  <c r="BW12" i="49"/>
  <c r="BV12" i="49"/>
  <c r="BU12" i="49"/>
  <c r="BT12" i="49"/>
  <c r="BS12" i="49"/>
  <c r="BR12" i="49"/>
  <c r="BQ12" i="49"/>
  <c r="BP12" i="49"/>
  <c r="BO12" i="49"/>
  <c r="BN12" i="49"/>
  <c r="BM12" i="49"/>
  <c r="BL12" i="49"/>
  <c r="BK12" i="49"/>
  <c r="BJ12" i="49"/>
  <c r="BI12" i="49"/>
  <c r="BH12" i="49"/>
  <c r="BG12" i="49"/>
  <c r="BF12" i="49"/>
  <c r="BE12" i="49"/>
  <c r="BD12" i="49"/>
  <c r="BC12" i="49"/>
  <c r="BB12" i="49"/>
  <c r="BA12" i="49"/>
  <c r="AZ12" i="49"/>
  <c r="AY12" i="49"/>
  <c r="AX12" i="49"/>
  <c r="AW12" i="49"/>
  <c r="AV12" i="49"/>
  <c r="AU12" i="49"/>
  <c r="AT12" i="49"/>
  <c r="AS12" i="49"/>
  <c r="AR12" i="49"/>
  <c r="AQ12" i="49"/>
  <c r="AP12" i="49"/>
  <c r="AO12" i="49"/>
  <c r="AN12" i="49"/>
  <c r="AM12" i="49"/>
  <c r="AL12" i="49"/>
  <c r="AK12" i="49"/>
  <c r="AJ12" i="49"/>
  <c r="AI12" i="49"/>
  <c r="AH12" i="49"/>
  <c r="AG12" i="49"/>
  <c r="AF12" i="49"/>
  <c r="AE12" i="49"/>
  <c r="AD12" i="49"/>
  <c r="AC12" i="49"/>
  <c r="AB12" i="49"/>
  <c r="AA12" i="49"/>
  <c r="Z12" i="49"/>
  <c r="Y12" i="49"/>
  <c r="X12" i="49"/>
  <c r="W12" i="49"/>
  <c r="V12" i="49"/>
  <c r="U12" i="49"/>
  <c r="T12" i="49"/>
  <c r="S12" i="49"/>
  <c r="R12" i="49"/>
  <c r="Q12" i="49"/>
  <c r="P12" i="49"/>
  <c r="O12" i="49"/>
  <c r="N12" i="49"/>
  <c r="B12" i="49"/>
  <c r="A12"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B11" i="49"/>
  <c r="A11" i="49"/>
  <c r="CO10" i="49"/>
  <c r="CN10" i="49"/>
  <c r="CM10" i="49"/>
  <c r="CL10" i="49"/>
  <c r="CK10" i="49"/>
  <c r="CJ10" i="49"/>
  <c r="CI10" i="49"/>
  <c r="CH10" i="49"/>
  <c r="CG10" i="49"/>
  <c r="CF10" i="49"/>
  <c r="CE10" i="49"/>
  <c r="CD10" i="49"/>
  <c r="CC10" i="49"/>
  <c r="CB10" i="49"/>
  <c r="CA10" i="49"/>
  <c r="BZ10" i="49"/>
  <c r="BY10" i="49"/>
  <c r="BX10" i="49"/>
  <c r="BW10" i="49"/>
  <c r="BV10" i="49"/>
  <c r="BU10" i="49"/>
  <c r="BT10" i="49"/>
  <c r="BS10" i="49"/>
  <c r="BR10" i="49"/>
  <c r="BQ10" i="49"/>
  <c r="BP10" i="49"/>
  <c r="BO10" i="49"/>
  <c r="BN10" i="49"/>
  <c r="BM10" i="49"/>
  <c r="BL10" i="49"/>
  <c r="BK10" i="49"/>
  <c r="BJ10" i="49"/>
  <c r="BI10" i="49"/>
  <c r="BH10" i="49"/>
  <c r="BG10" i="49"/>
  <c r="BF10" i="49"/>
  <c r="BE10" i="49"/>
  <c r="BD10" i="49"/>
  <c r="BC10" i="49"/>
  <c r="BB10" i="49"/>
  <c r="BA10" i="49"/>
  <c r="AZ10" i="49"/>
  <c r="AY10" i="49"/>
  <c r="AX10" i="49"/>
  <c r="AW10" i="49"/>
  <c r="AV10" i="49"/>
  <c r="AU10" i="49"/>
  <c r="AT10" i="49"/>
  <c r="AS10" i="49"/>
  <c r="AR10" i="49"/>
  <c r="AQ10" i="49"/>
  <c r="AP10" i="49"/>
  <c r="AO10" i="49"/>
  <c r="AN10" i="49"/>
  <c r="AM10" i="49"/>
  <c r="AL10" i="49"/>
  <c r="AK10" i="49"/>
  <c r="AJ10" i="49"/>
  <c r="AI10" i="49"/>
  <c r="AH10" i="49"/>
  <c r="AG10" i="49"/>
  <c r="AF10" i="49"/>
  <c r="AE10" i="49"/>
  <c r="AD10" i="49"/>
  <c r="AC10" i="49"/>
  <c r="AB10" i="49"/>
  <c r="AA10" i="49"/>
  <c r="Z10" i="49"/>
  <c r="Y10" i="49"/>
  <c r="X10" i="49"/>
  <c r="W10" i="49"/>
  <c r="V10" i="49"/>
  <c r="U10" i="49"/>
  <c r="T10" i="49"/>
  <c r="S10" i="49"/>
  <c r="R10" i="49"/>
  <c r="Q10" i="49"/>
  <c r="P10" i="49"/>
  <c r="O10" i="49"/>
  <c r="N10" i="49"/>
  <c r="B10" i="49"/>
  <c r="A10" i="49"/>
  <c r="CO9" i="49"/>
  <c r="CN9" i="49"/>
  <c r="CM9" i="49"/>
  <c r="CL9" i="49"/>
  <c r="CK9" i="49"/>
  <c r="CJ9" i="49"/>
  <c r="CI9" i="49"/>
  <c r="CH9" i="49"/>
  <c r="CG9" i="49"/>
  <c r="CF9" i="49"/>
  <c r="CE9" i="49"/>
  <c r="CD9" i="49"/>
  <c r="CC9" i="49"/>
  <c r="CB9" i="49"/>
  <c r="CA9" i="49"/>
  <c r="BZ9" i="49"/>
  <c r="BY9" i="49"/>
  <c r="BX9" i="49"/>
  <c r="BW9" i="49"/>
  <c r="BV9" i="49"/>
  <c r="BU9" i="49"/>
  <c r="BT9" i="49"/>
  <c r="BS9" i="49"/>
  <c r="BR9" i="49"/>
  <c r="BQ9" i="49"/>
  <c r="BP9" i="49"/>
  <c r="BO9" i="49"/>
  <c r="BN9" i="49"/>
  <c r="BM9" i="49"/>
  <c r="BL9" i="49"/>
  <c r="BK9" i="49"/>
  <c r="BJ9" i="49"/>
  <c r="BI9" i="49"/>
  <c r="BH9" i="49"/>
  <c r="BG9" i="49"/>
  <c r="BF9" i="49"/>
  <c r="BE9" i="49"/>
  <c r="BD9" i="49"/>
  <c r="BC9" i="49"/>
  <c r="BB9" i="49"/>
  <c r="BA9" i="49"/>
  <c r="AZ9" i="49"/>
  <c r="AY9" i="49"/>
  <c r="AX9" i="49"/>
  <c r="AW9" i="49"/>
  <c r="AV9" i="49"/>
  <c r="AU9" i="49"/>
  <c r="AT9" i="49"/>
  <c r="AS9" i="49"/>
  <c r="AR9" i="49"/>
  <c r="AQ9" i="49"/>
  <c r="AP9" i="49"/>
  <c r="AO9" i="49"/>
  <c r="AN9" i="49"/>
  <c r="AM9" i="49"/>
  <c r="AL9" i="49"/>
  <c r="AK9" i="49"/>
  <c r="AJ9" i="49"/>
  <c r="AI9" i="49"/>
  <c r="AH9" i="49"/>
  <c r="AG9" i="49"/>
  <c r="AF9" i="49"/>
  <c r="AE9" i="49"/>
  <c r="AD9" i="49"/>
  <c r="AC9" i="49"/>
  <c r="AB9" i="49"/>
  <c r="AA9" i="49"/>
  <c r="Z9" i="49"/>
  <c r="Y9" i="49"/>
  <c r="X9" i="49"/>
  <c r="W9" i="49"/>
  <c r="V9" i="49"/>
  <c r="U9" i="49"/>
  <c r="T9" i="49"/>
  <c r="S9" i="49"/>
  <c r="R9" i="49"/>
  <c r="Q9" i="49"/>
  <c r="P9" i="49"/>
  <c r="O9" i="49"/>
  <c r="N9" i="49"/>
  <c r="B9" i="49"/>
  <c r="A9" i="49"/>
  <c r="CO8" i="49"/>
  <c r="CN8" i="49"/>
  <c r="CM8" i="49"/>
  <c r="CL8" i="49"/>
  <c r="CK8" i="49"/>
  <c r="CJ8" i="49"/>
  <c r="CI8" i="49"/>
  <c r="CH8" i="49"/>
  <c r="CG8" i="49"/>
  <c r="CF8" i="49"/>
  <c r="CE8" i="49"/>
  <c r="CD8" i="49"/>
  <c r="CC8" i="49"/>
  <c r="CB8" i="49"/>
  <c r="CA8" i="49"/>
  <c r="BZ8" i="49"/>
  <c r="BY8" i="49"/>
  <c r="BX8" i="49"/>
  <c r="BW8" i="49"/>
  <c r="BV8" i="49"/>
  <c r="BU8" i="49"/>
  <c r="BT8" i="49"/>
  <c r="BS8" i="49"/>
  <c r="BR8" i="49"/>
  <c r="BQ8" i="49"/>
  <c r="BP8" i="49"/>
  <c r="BO8" i="49"/>
  <c r="BN8" i="49"/>
  <c r="BM8" i="49"/>
  <c r="BL8" i="49"/>
  <c r="BK8" i="49"/>
  <c r="BJ8" i="49"/>
  <c r="BI8" i="49"/>
  <c r="BH8" i="49"/>
  <c r="BG8" i="49"/>
  <c r="BF8" i="49"/>
  <c r="BE8" i="49"/>
  <c r="BD8" i="49"/>
  <c r="BC8" i="49"/>
  <c r="BB8" i="49"/>
  <c r="BA8" i="49"/>
  <c r="AZ8" i="49"/>
  <c r="AY8" i="49"/>
  <c r="AX8" i="49"/>
  <c r="AW8" i="49"/>
  <c r="AV8" i="49"/>
  <c r="AU8" i="49"/>
  <c r="AT8" i="49"/>
  <c r="AS8" i="49"/>
  <c r="AR8" i="49"/>
  <c r="AQ8" i="49"/>
  <c r="AP8" i="49"/>
  <c r="AO8" i="49"/>
  <c r="AN8" i="49"/>
  <c r="AM8" i="49"/>
  <c r="AL8" i="49"/>
  <c r="AK8" i="49"/>
  <c r="AJ8" i="49"/>
  <c r="AI8" i="49"/>
  <c r="AH8" i="49"/>
  <c r="AG8" i="49"/>
  <c r="AF8" i="49"/>
  <c r="AE8" i="49"/>
  <c r="AD8" i="49"/>
  <c r="AC8" i="49"/>
  <c r="AB8" i="49"/>
  <c r="AA8" i="49"/>
  <c r="Z8" i="49"/>
  <c r="Y8" i="49"/>
  <c r="X8" i="49"/>
  <c r="W8" i="49"/>
  <c r="V8" i="49"/>
  <c r="U8" i="49"/>
  <c r="T8" i="49"/>
  <c r="S8" i="49"/>
  <c r="R8" i="49"/>
  <c r="Q8" i="49"/>
  <c r="P8" i="49"/>
  <c r="O8" i="49"/>
  <c r="N8" i="49"/>
  <c r="B8" i="49"/>
  <c r="A8" i="49"/>
  <c r="CO7" i="49"/>
  <c r="CN7" i="49"/>
  <c r="CM7" i="49"/>
  <c r="CL7" i="49"/>
  <c r="CK7" i="49"/>
  <c r="CJ7" i="49"/>
  <c r="CI7" i="49"/>
  <c r="CH7" i="49"/>
  <c r="CG7" i="49"/>
  <c r="CF7" i="49"/>
  <c r="CE7" i="49"/>
  <c r="CD7" i="49"/>
  <c r="CC7" i="49"/>
  <c r="CB7" i="49"/>
  <c r="CA7" i="49"/>
  <c r="BZ7" i="49"/>
  <c r="BY7" i="49"/>
  <c r="BX7" i="49"/>
  <c r="BW7" i="49"/>
  <c r="BV7" i="49"/>
  <c r="BU7" i="49"/>
  <c r="BT7" i="49"/>
  <c r="BS7" i="49"/>
  <c r="BR7" i="49"/>
  <c r="BQ7" i="49"/>
  <c r="BP7" i="49"/>
  <c r="BO7" i="49"/>
  <c r="BN7" i="49"/>
  <c r="BM7" i="49"/>
  <c r="BL7" i="49"/>
  <c r="BK7" i="49"/>
  <c r="BJ7" i="49"/>
  <c r="BI7" i="49"/>
  <c r="BH7" i="49"/>
  <c r="BG7" i="49"/>
  <c r="BF7" i="49"/>
  <c r="BE7" i="49"/>
  <c r="BD7" i="49"/>
  <c r="BC7" i="49"/>
  <c r="BB7" i="49"/>
  <c r="BA7" i="49"/>
  <c r="AZ7" i="49"/>
  <c r="AY7" i="49"/>
  <c r="AX7" i="49"/>
  <c r="AW7" i="49"/>
  <c r="AV7" i="49"/>
  <c r="AU7" i="49"/>
  <c r="AT7" i="49"/>
  <c r="AS7" i="49"/>
  <c r="AR7" i="49"/>
  <c r="AQ7" i="49"/>
  <c r="AP7" i="49"/>
  <c r="AO7" i="49"/>
  <c r="AN7" i="49"/>
  <c r="AM7" i="49"/>
  <c r="AL7" i="49"/>
  <c r="AK7" i="49"/>
  <c r="AJ7" i="49"/>
  <c r="AI7" i="49"/>
  <c r="AH7" i="49"/>
  <c r="AG7" i="49"/>
  <c r="AF7" i="49"/>
  <c r="AE7" i="49"/>
  <c r="AD7" i="49"/>
  <c r="AC7" i="49"/>
  <c r="AB7" i="49"/>
  <c r="AA7" i="49"/>
  <c r="Z7" i="49"/>
  <c r="Y7" i="49"/>
  <c r="X7" i="49"/>
  <c r="W7" i="49"/>
  <c r="V7" i="49"/>
  <c r="U7" i="49"/>
  <c r="T7" i="49"/>
  <c r="S7" i="49"/>
  <c r="R7" i="49"/>
  <c r="Q7" i="49"/>
  <c r="P7" i="49"/>
  <c r="O7" i="49"/>
  <c r="N7" i="49"/>
  <c r="B7" i="49"/>
  <c r="A7" i="49"/>
  <c r="CO6" i="49"/>
  <c r="CN6" i="49"/>
  <c r="CM6" i="49"/>
  <c r="CL6" i="49"/>
  <c r="CK6" i="49"/>
  <c r="CJ6" i="49"/>
  <c r="CI6" i="49"/>
  <c r="CH6" i="49"/>
  <c r="CG6" i="49"/>
  <c r="CF6" i="49"/>
  <c r="CE6" i="49"/>
  <c r="CD6" i="49"/>
  <c r="CC6" i="49"/>
  <c r="CB6" i="49"/>
  <c r="CA6" i="49"/>
  <c r="BZ6" i="49"/>
  <c r="BY6" i="49"/>
  <c r="BX6" i="49"/>
  <c r="BW6" i="49"/>
  <c r="BV6" i="49"/>
  <c r="BU6" i="49"/>
  <c r="BT6" i="49"/>
  <c r="BS6" i="49"/>
  <c r="BR6" i="49"/>
  <c r="BQ6" i="49"/>
  <c r="BP6" i="49"/>
  <c r="BO6" i="49"/>
  <c r="BN6" i="49"/>
  <c r="BM6" i="49"/>
  <c r="BL6" i="49"/>
  <c r="BK6" i="49"/>
  <c r="BJ6" i="49"/>
  <c r="BI6" i="49"/>
  <c r="BH6" i="49"/>
  <c r="BG6" i="49"/>
  <c r="BF6" i="49"/>
  <c r="BE6" i="49"/>
  <c r="BD6" i="49"/>
  <c r="BC6" i="49"/>
  <c r="BB6" i="49"/>
  <c r="BA6" i="49"/>
  <c r="AZ6" i="49"/>
  <c r="AY6" i="49"/>
  <c r="AX6" i="49"/>
  <c r="AW6" i="49"/>
  <c r="AV6" i="49"/>
  <c r="AU6" i="49"/>
  <c r="AT6" i="49"/>
  <c r="AS6" i="49"/>
  <c r="AR6" i="49"/>
  <c r="AQ6" i="49"/>
  <c r="AP6" i="49"/>
  <c r="AO6" i="49"/>
  <c r="AN6" i="49"/>
  <c r="AM6" i="49"/>
  <c r="AL6" i="49"/>
  <c r="AK6" i="49"/>
  <c r="AJ6" i="49"/>
  <c r="AI6" i="49"/>
  <c r="AH6" i="49"/>
  <c r="AG6" i="49"/>
  <c r="AF6" i="49"/>
  <c r="AE6" i="49"/>
  <c r="AD6" i="49"/>
  <c r="AC6" i="49"/>
  <c r="AB6" i="49"/>
  <c r="AA6" i="49"/>
  <c r="Z6" i="49"/>
  <c r="Y6" i="49"/>
  <c r="X6" i="49"/>
  <c r="W6" i="49"/>
  <c r="V6" i="49"/>
  <c r="U6" i="49"/>
  <c r="T6" i="49"/>
  <c r="S6" i="49"/>
  <c r="R6" i="49"/>
  <c r="Q6" i="49"/>
  <c r="P6" i="49"/>
  <c r="O6" i="49"/>
  <c r="N6" i="49"/>
  <c r="B6" i="49"/>
  <c r="A6" i="49"/>
  <c r="CO5" i="49"/>
  <c r="CN5" i="49"/>
  <c r="CM5" i="49"/>
  <c r="CL5" i="49"/>
  <c r="CK5" i="49"/>
  <c r="CJ5" i="49"/>
  <c r="CI5" i="49"/>
  <c r="CH5" i="49"/>
  <c r="CG5" i="49"/>
  <c r="CF5" i="49"/>
  <c r="CE5" i="49"/>
  <c r="CD5" i="49"/>
  <c r="CC5" i="49"/>
  <c r="CB5" i="49"/>
  <c r="CA5" i="49"/>
  <c r="BZ5" i="49"/>
  <c r="BY5" i="49"/>
  <c r="BX5" i="49"/>
  <c r="BW5" i="49"/>
  <c r="BV5" i="49"/>
  <c r="BU5" i="49"/>
  <c r="BT5" i="49"/>
  <c r="BS5" i="49"/>
  <c r="BR5" i="49"/>
  <c r="BQ5" i="49"/>
  <c r="BP5" i="49"/>
  <c r="BO5" i="49"/>
  <c r="BN5" i="49"/>
  <c r="BM5" i="49"/>
  <c r="BL5" i="49"/>
  <c r="BK5" i="49"/>
  <c r="BJ5" i="49"/>
  <c r="BI5" i="49"/>
  <c r="BH5" i="49"/>
  <c r="BG5" i="49"/>
  <c r="BE5" i="49"/>
  <c r="BD5" i="49"/>
  <c r="BC5" i="49"/>
  <c r="BB5" i="49"/>
  <c r="BA5" i="49"/>
  <c r="BA90" i="49" s="1"/>
  <c r="AZ5" i="49"/>
  <c r="AZ90" i="49" s="1"/>
  <c r="AY5" i="49"/>
  <c r="AY90" i="49" s="1"/>
  <c r="AX5" i="49"/>
  <c r="AX90" i="49" s="1"/>
  <c r="AW5" i="49"/>
  <c r="AW90" i="49" s="1"/>
  <c r="AV5" i="49"/>
  <c r="AV90" i="49" s="1"/>
  <c r="AU5" i="49"/>
  <c r="AU90" i="49" s="1"/>
  <c r="AT5" i="49"/>
  <c r="AT90" i="49" s="1"/>
  <c r="AS5" i="49"/>
  <c r="AS90" i="49" s="1"/>
  <c r="AR5" i="49"/>
  <c r="AR90" i="49" s="1"/>
  <c r="AQ5" i="49"/>
  <c r="AQ90" i="49" s="1"/>
  <c r="AP5" i="49"/>
  <c r="AP90" i="49" s="1"/>
  <c r="AO5" i="49"/>
  <c r="AO90" i="49" s="1"/>
  <c r="AN5" i="49"/>
  <c r="AN90" i="49" s="1"/>
  <c r="AM5" i="49"/>
  <c r="AM90" i="49" s="1"/>
  <c r="AL5" i="49"/>
  <c r="AL90" i="49" s="1"/>
  <c r="AK5" i="49"/>
  <c r="AK90" i="49" s="1"/>
  <c r="AJ5" i="49"/>
  <c r="AJ90" i="49" s="1"/>
  <c r="AI5" i="49"/>
  <c r="AI90" i="49" s="1"/>
  <c r="AH5" i="49"/>
  <c r="AH90" i="49" s="1"/>
  <c r="AG5" i="49"/>
  <c r="AG90" i="49" s="1"/>
  <c r="AF5" i="49"/>
  <c r="AF90" i="49" s="1"/>
  <c r="AE5" i="49"/>
  <c r="AE90" i="49" s="1"/>
  <c r="AD5" i="49"/>
  <c r="AD90" i="49" s="1"/>
  <c r="AC5" i="49"/>
  <c r="AC90" i="49" s="1"/>
  <c r="AB5" i="49"/>
  <c r="AB90" i="49" s="1"/>
  <c r="AA5" i="49"/>
  <c r="AA90" i="49" s="1"/>
  <c r="Z5" i="49"/>
  <c r="Z90" i="49" s="1"/>
  <c r="Y5" i="49"/>
  <c r="Y90" i="49" s="1"/>
  <c r="X5" i="49"/>
  <c r="X90" i="49" s="1"/>
  <c r="W5" i="49"/>
  <c r="W90" i="49" s="1"/>
  <c r="V5" i="49"/>
  <c r="V90" i="49" s="1"/>
  <c r="U5" i="49"/>
  <c r="U90" i="49" s="1"/>
  <c r="T5" i="49"/>
  <c r="T90" i="49" s="1"/>
  <c r="S5" i="49"/>
  <c r="S90" i="49" s="1"/>
  <c r="Q5" i="49"/>
  <c r="Q90" i="49" s="1"/>
  <c r="P5" i="49"/>
  <c r="P90" i="49" s="1"/>
  <c r="O5" i="49"/>
  <c r="O90" i="49" s="1"/>
  <c r="N5" i="49"/>
  <c r="B5" i="49"/>
  <c r="A5" i="49"/>
  <c r="CO4" i="49"/>
  <c r="CN4" i="49"/>
  <c r="CM4" i="49"/>
  <c r="CL4" i="49"/>
  <c r="CK4" i="49"/>
  <c r="CJ4" i="49"/>
  <c r="CI4" i="49"/>
  <c r="CH4" i="49"/>
  <c r="CG4" i="49"/>
  <c r="CF4" i="49"/>
  <c r="CE4" i="49"/>
  <c r="CD4" i="49"/>
  <c r="CC4" i="49"/>
  <c r="CB4" i="49"/>
  <c r="CA4" i="49"/>
  <c r="BZ4" i="49"/>
  <c r="BY4" i="49"/>
  <c r="BX4" i="49"/>
  <c r="BW4" i="49"/>
  <c r="BV4" i="49"/>
  <c r="BU4" i="49"/>
  <c r="BT4" i="49"/>
  <c r="BS4" i="49"/>
  <c r="BR4" i="49"/>
  <c r="BQ4" i="49"/>
  <c r="BP4" i="49"/>
  <c r="BO4" i="49"/>
  <c r="BN4" i="49"/>
  <c r="BM4" i="49"/>
  <c r="BL4" i="49"/>
  <c r="BK4" i="49"/>
  <c r="BJ4" i="49"/>
  <c r="BI4" i="49"/>
  <c r="BH4" i="49"/>
  <c r="BG4" i="49"/>
  <c r="BF4" i="49"/>
  <c r="BE4" i="49"/>
  <c r="BD4" i="49"/>
  <c r="BC4" i="49"/>
  <c r="BB4" i="49"/>
  <c r="BA3" i="49"/>
  <c r="AZ3" i="49"/>
  <c r="AY3" i="49"/>
  <c r="AX3" i="49"/>
  <c r="AW3" i="49"/>
  <c r="AV3" i="49"/>
  <c r="AU3" i="49"/>
  <c r="AT3" i="49"/>
  <c r="AS3" i="49"/>
  <c r="AR3" i="49"/>
  <c r="AQ3" i="49"/>
  <c r="AP3" i="49"/>
  <c r="AO3" i="49"/>
  <c r="AN3" i="49"/>
  <c r="AM3" i="49"/>
  <c r="AL3" i="49"/>
  <c r="AK3" i="49"/>
  <c r="AJ3" i="49"/>
  <c r="AI3" i="49"/>
  <c r="AH3" i="49"/>
  <c r="AG3" i="49"/>
  <c r="AF3" i="49"/>
  <c r="AE3" i="49"/>
  <c r="AD3" i="49"/>
  <c r="AC3" i="49"/>
  <c r="AB3" i="49"/>
  <c r="AA3" i="49"/>
  <c r="Z3" i="49"/>
  <c r="Y3" i="49"/>
  <c r="X3" i="49"/>
  <c r="W3" i="49"/>
  <c r="V3" i="49"/>
  <c r="U3" i="49"/>
  <c r="T3" i="49"/>
  <c r="S3" i="49"/>
  <c r="R3" i="49"/>
  <c r="Q3" i="49"/>
  <c r="P3" i="49"/>
  <c r="O3" i="49"/>
  <c r="N3" i="49"/>
  <c r="D1" i="49"/>
  <c r="C1" i="49"/>
  <c r="B1" i="49"/>
  <c r="A1" i="49"/>
  <c r="J19" i="48"/>
  <c r="J6" i="48"/>
  <c r="F6" i="48"/>
  <c r="J5" i="48"/>
  <c r="F5" i="48"/>
  <c r="J4" i="48"/>
  <c r="F4" i="48"/>
  <c r="J3" i="48"/>
  <c r="F3" i="48"/>
  <c r="B42" i="7"/>
  <c r="A42" i="7"/>
  <c r="B41" i="7"/>
  <c r="A41" i="7"/>
  <c r="B40" i="7"/>
  <c r="A40" i="7"/>
  <c r="B39" i="7"/>
  <c r="A39" i="7"/>
  <c r="B38" i="7"/>
  <c r="A38" i="7"/>
  <c r="B37" i="7"/>
  <c r="A37" i="7"/>
  <c r="B36" i="7"/>
  <c r="A36" i="7"/>
  <c r="B35" i="7"/>
  <c r="A35" i="7"/>
  <c r="B34" i="7"/>
  <c r="A34" i="7"/>
  <c r="B32" i="7"/>
  <c r="A32" i="7"/>
  <c r="B31" i="7"/>
  <c r="A31" i="7"/>
  <c r="B30" i="7"/>
  <c r="A30" i="7"/>
  <c r="B29" i="7"/>
  <c r="A29" i="7"/>
  <c r="B28" i="7"/>
  <c r="A28" i="7"/>
  <c r="B27" i="7"/>
  <c r="A27" i="7"/>
  <c r="B26" i="7"/>
  <c r="A26" i="7"/>
  <c r="B25" i="7"/>
  <c r="A25" i="7"/>
  <c r="B24" i="7"/>
  <c r="A24" i="7"/>
  <c r="B23" i="7"/>
  <c r="A23" i="7"/>
  <c r="B21" i="7"/>
  <c r="A21" i="7"/>
  <c r="B20" i="7"/>
  <c r="A20" i="7"/>
  <c r="B19" i="7"/>
  <c r="A19" i="7"/>
  <c r="B18" i="7"/>
  <c r="A18" i="7"/>
  <c r="B17" i="7"/>
  <c r="A17" i="7"/>
  <c r="B16" i="7"/>
  <c r="A16" i="7"/>
  <c r="B15" i="7"/>
  <c r="A15" i="7"/>
  <c r="B14" i="7"/>
  <c r="A14" i="7"/>
  <c r="B13" i="7"/>
  <c r="A13" i="7"/>
  <c r="B12" i="7"/>
  <c r="A12" i="7"/>
  <c r="B10" i="7"/>
  <c r="A10" i="7"/>
  <c r="B9" i="7"/>
  <c r="A9" i="7"/>
  <c r="B8" i="7"/>
  <c r="A8" i="7"/>
  <c r="B7" i="7"/>
  <c r="A7" i="7"/>
  <c r="B6" i="7"/>
  <c r="A6" i="7"/>
  <c r="B5" i="7"/>
  <c r="A5" i="7"/>
  <c r="B4" i="7"/>
  <c r="A4" i="7"/>
  <c r="B3" i="7"/>
  <c r="A3" i="7"/>
  <c r="B2" i="7"/>
  <c r="A2" i="7"/>
  <c r="I1" i="7"/>
  <c r="H1" i="7"/>
  <c r="G1" i="7"/>
  <c r="F1" i="7"/>
  <c r="E1" i="7"/>
  <c r="C1" i="7"/>
  <c r="B1" i="7"/>
  <c r="A1" i="7"/>
  <c r="W297" i="2"/>
  <c r="V297" i="2"/>
  <c r="L297" i="2"/>
  <c r="M297" i="2" s="1"/>
  <c r="K297" i="2"/>
  <c r="G297" i="2"/>
  <c r="AN297" i="2" s="1"/>
  <c r="W296" i="2"/>
  <c r="V296" i="2"/>
  <c r="K296" i="2"/>
  <c r="L296" i="2" s="1"/>
  <c r="M296" i="2" s="1"/>
  <c r="G296" i="2"/>
  <c r="AN296" i="2" s="1"/>
  <c r="W295" i="2"/>
  <c r="V295" i="2"/>
  <c r="K295" i="2"/>
  <c r="L295" i="2" s="1"/>
  <c r="M295" i="2" s="1"/>
  <c r="G295" i="2"/>
  <c r="AN295" i="2" s="1"/>
  <c r="W294" i="2"/>
  <c r="V294" i="2"/>
  <c r="K294" i="2"/>
  <c r="L294" i="2" s="1"/>
  <c r="M294" i="2" s="1"/>
  <c r="G294" i="2"/>
  <c r="AN294" i="2" s="1"/>
  <c r="W293" i="2"/>
  <c r="V293" i="2"/>
  <c r="K293" i="2"/>
  <c r="L293" i="2" s="1"/>
  <c r="M293" i="2" s="1"/>
  <c r="G293" i="2"/>
  <c r="AN293" i="2" s="1"/>
  <c r="W292" i="2"/>
  <c r="S292" i="2"/>
  <c r="P292" i="2"/>
  <c r="AC297" i="2" s="1"/>
  <c r="K292" i="2"/>
  <c r="L292" i="2" s="1"/>
  <c r="M292" i="2" s="1"/>
  <c r="N291" i="2"/>
  <c r="V291" i="2" s="1"/>
  <c r="W290" i="2"/>
  <c r="V290" i="2"/>
  <c r="K290" i="2"/>
  <c r="L290" i="2" s="1"/>
  <c r="M290" i="2" s="1"/>
  <c r="G290" i="2"/>
  <c r="AN290" i="2" s="1"/>
  <c r="W289" i="2"/>
  <c r="V289" i="2"/>
  <c r="K289" i="2"/>
  <c r="L289" i="2" s="1"/>
  <c r="M289" i="2" s="1"/>
  <c r="G289" i="2"/>
  <c r="AN289" i="2" s="1"/>
  <c r="W288" i="2"/>
  <c r="V288" i="2"/>
  <c r="K288" i="2"/>
  <c r="L288" i="2" s="1"/>
  <c r="M288" i="2" s="1"/>
  <c r="G288" i="2"/>
  <c r="AN288" i="2" s="1"/>
  <c r="W287" i="2"/>
  <c r="V287" i="2"/>
  <c r="K287" i="2"/>
  <c r="L287" i="2" s="1"/>
  <c r="M287" i="2" s="1"/>
  <c r="G287" i="2"/>
  <c r="AN287" i="2" s="1"/>
  <c r="W286" i="2"/>
  <c r="V286" i="2"/>
  <c r="K286" i="2"/>
  <c r="L286" i="2" s="1"/>
  <c r="M286" i="2" s="1"/>
  <c r="G286" i="2"/>
  <c r="AN286" i="2" s="1"/>
  <c r="W285" i="2"/>
  <c r="V285" i="2"/>
  <c r="R285" i="2"/>
  <c r="G285" i="2"/>
  <c r="O285" i="2"/>
  <c r="AB297" i="2" s="1"/>
  <c r="K285" i="2"/>
  <c r="L285" i="2" s="1"/>
  <c r="M285" i="2" s="1"/>
  <c r="X284" i="2"/>
  <c r="N284" i="2"/>
  <c r="W283" i="2"/>
  <c r="V283" i="2"/>
  <c r="K283" i="2"/>
  <c r="L283" i="2" s="1"/>
  <c r="M283" i="2" s="1"/>
  <c r="G283" i="2"/>
  <c r="AM283" i="2" s="1"/>
  <c r="AB282" i="2"/>
  <c r="W282" i="2"/>
  <c r="V282" i="2"/>
  <c r="K282" i="2"/>
  <c r="L282" i="2" s="1"/>
  <c r="M282" i="2" s="1"/>
  <c r="G282" i="2"/>
  <c r="AM282" i="2" s="1"/>
  <c r="AN281" i="2"/>
  <c r="AB281" i="2"/>
  <c r="W281" i="2"/>
  <c r="V281" i="2"/>
  <c r="K281" i="2"/>
  <c r="L281" i="2" s="1"/>
  <c r="M281" i="2" s="1"/>
  <c r="G281" i="2"/>
  <c r="AM281" i="2" s="1"/>
  <c r="AB280" i="2"/>
  <c r="W280" i="2"/>
  <c r="V280" i="2"/>
  <c r="K280" i="2"/>
  <c r="L280" i="2" s="1"/>
  <c r="M280" i="2" s="1"/>
  <c r="G280" i="2"/>
  <c r="AM280" i="2" s="1"/>
  <c r="W279" i="2"/>
  <c r="V279" i="2"/>
  <c r="K279" i="2"/>
  <c r="L279" i="2" s="1"/>
  <c r="M279" i="2" s="1"/>
  <c r="G279" i="2"/>
  <c r="AM279" i="2" s="1"/>
  <c r="AN278" i="2"/>
  <c r="AB278" i="2"/>
  <c r="W278" i="2"/>
  <c r="V278" i="2"/>
  <c r="K278" i="2"/>
  <c r="L278" i="2" s="1"/>
  <c r="M278" i="2" s="1"/>
  <c r="G278" i="2"/>
  <c r="AM278" i="2" s="1"/>
  <c r="X277" i="2"/>
  <c r="Q277" i="2"/>
  <c r="N277" i="2"/>
  <c r="G277" i="2"/>
  <c r="W276" i="2"/>
  <c r="V276" i="2"/>
  <c r="K276" i="2"/>
  <c r="L276" i="2" s="1"/>
  <c r="M276" i="2" s="1"/>
  <c r="G276" i="2"/>
  <c r="AM276" i="2" s="1"/>
  <c r="AB275" i="2"/>
  <c r="W275" i="2"/>
  <c r="V275" i="2"/>
  <c r="K275" i="2"/>
  <c r="L275" i="2" s="1"/>
  <c r="M275" i="2" s="1"/>
  <c r="G275" i="2"/>
  <c r="AM275" i="2" s="1"/>
  <c r="W274" i="2"/>
  <c r="V274" i="2"/>
  <c r="K274" i="2"/>
  <c r="L274" i="2" s="1"/>
  <c r="M274" i="2" s="1"/>
  <c r="G274" i="2"/>
  <c r="AM274" i="2" s="1"/>
  <c r="W273" i="2"/>
  <c r="V273" i="2"/>
  <c r="K273" i="2"/>
  <c r="L273" i="2" s="1"/>
  <c r="M273" i="2" s="1"/>
  <c r="G273" i="2"/>
  <c r="AM273" i="2" s="1"/>
  <c r="AB272" i="2"/>
  <c r="W272" i="2"/>
  <c r="V272" i="2"/>
  <c r="K272" i="2"/>
  <c r="L272" i="2" s="1"/>
  <c r="M272" i="2" s="1"/>
  <c r="G272" i="2"/>
  <c r="AM272" i="2" s="1"/>
  <c r="AB271" i="2"/>
  <c r="W271" i="2"/>
  <c r="V271" i="2"/>
  <c r="K271" i="2"/>
  <c r="L271" i="2" s="1"/>
  <c r="M271" i="2" s="1"/>
  <c r="G271" i="2"/>
  <c r="AM271" i="2" s="1"/>
  <c r="X270" i="2"/>
  <c r="Q270" i="2"/>
  <c r="G270" i="2" s="1"/>
  <c r="N270" i="2"/>
  <c r="AB269" i="2"/>
  <c r="W269" i="2"/>
  <c r="V269" i="2"/>
  <c r="K269" i="2"/>
  <c r="L269" i="2" s="1"/>
  <c r="M269" i="2" s="1"/>
  <c r="G269" i="2"/>
  <c r="AM269" i="2" s="1"/>
  <c r="W268" i="2"/>
  <c r="V268" i="2"/>
  <c r="K268" i="2"/>
  <c r="L268" i="2" s="1"/>
  <c r="M268" i="2" s="1"/>
  <c r="G268" i="2"/>
  <c r="AM268" i="2" s="1"/>
  <c r="AB267" i="2"/>
  <c r="W267" i="2"/>
  <c r="V267" i="2"/>
  <c r="K267" i="2"/>
  <c r="L267" i="2" s="1"/>
  <c r="M267" i="2" s="1"/>
  <c r="G267" i="2"/>
  <c r="AM267" i="2" s="1"/>
  <c r="AB266" i="2"/>
  <c r="W266" i="2"/>
  <c r="V266" i="2"/>
  <c r="K266" i="2"/>
  <c r="L266" i="2" s="1"/>
  <c r="M266" i="2" s="1"/>
  <c r="G266" i="2"/>
  <c r="AM266" i="2" s="1"/>
  <c r="AB265" i="2"/>
  <c r="W265" i="2"/>
  <c r="V265" i="2"/>
  <c r="K265" i="2"/>
  <c r="L265" i="2" s="1"/>
  <c r="M265" i="2" s="1"/>
  <c r="G265" i="2"/>
  <c r="AM265" i="2" s="1"/>
  <c r="AB264" i="2"/>
  <c r="W264" i="2"/>
  <c r="V264" i="2"/>
  <c r="K264" i="2"/>
  <c r="L264" i="2" s="1"/>
  <c r="M264" i="2" s="1"/>
  <c r="G264" i="2"/>
  <c r="AM264" i="2" s="1"/>
  <c r="X263" i="2"/>
  <c r="Q263" i="2"/>
  <c r="G263" i="2" s="1"/>
  <c r="N263" i="2"/>
  <c r="W262" i="2"/>
  <c r="V262" i="2"/>
  <c r="K262" i="2"/>
  <c r="L262" i="2" s="1"/>
  <c r="M262" i="2" s="1"/>
  <c r="G262" i="2"/>
  <c r="AM262" i="2" s="1"/>
  <c r="AB261" i="2"/>
  <c r="W261" i="2"/>
  <c r="V261" i="2"/>
  <c r="K261" i="2"/>
  <c r="L261" i="2" s="1"/>
  <c r="M261" i="2" s="1"/>
  <c r="G261" i="2"/>
  <c r="AM261" i="2" s="1"/>
  <c r="AB260" i="2"/>
  <c r="W260" i="2"/>
  <c r="V260" i="2"/>
  <c r="K260" i="2"/>
  <c r="L260" i="2" s="1"/>
  <c r="M260" i="2" s="1"/>
  <c r="G260" i="2"/>
  <c r="AM260" i="2" s="1"/>
  <c r="AB259" i="2"/>
  <c r="W259" i="2"/>
  <c r="V259" i="2"/>
  <c r="K259" i="2"/>
  <c r="L259" i="2" s="1"/>
  <c r="M259" i="2" s="1"/>
  <c r="G259" i="2"/>
  <c r="AM259" i="2" s="1"/>
  <c r="AC258" i="2"/>
  <c r="AB258" i="2"/>
  <c r="W258" i="2"/>
  <c r="V258" i="2"/>
  <c r="K258" i="2"/>
  <c r="L258" i="2" s="1"/>
  <c r="M258" i="2" s="1"/>
  <c r="G258" i="2"/>
  <c r="AM258" i="2" s="1"/>
  <c r="AB257" i="2"/>
  <c r="W257" i="2"/>
  <c r="V257" i="2"/>
  <c r="K257" i="2"/>
  <c r="L257" i="2" s="1"/>
  <c r="M257" i="2" s="1"/>
  <c r="G257" i="2"/>
  <c r="AM257" i="2" s="1"/>
  <c r="X256" i="2"/>
  <c r="Q256" i="2"/>
  <c r="N256" i="2"/>
  <c r="G256" i="2"/>
  <c r="AC255" i="2"/>
  <c r="AB255" i="2"/>
  <c r="W255" i="2"/>
  <c r="V255" i="2"/>
  <c r="K255" i="2"/>
  <c r="L255" i="2" s="1"/>
  <c r="M255" i="2" s="1"/>
  <c r="G255" i="2"/>
  <c r="AM255" i="2" s="1"/>
  <c r="AB254" i="2"/>
  <c r="W254" i="2"/>
  <c r="V254" i="2"/>
  <c r="K254" i="2"/>
  <c r="L254" i="2" s="1"/>
  <c r="M254" i="2" s="1"/>
  <c r="G254" i="2"/>
  <c r="AM254" i="2" s="1"/>
  <c r="AB253" i="2"/>
  <c r="W253" i="2"/>
  <c r="V253" i="2"/>
  <c r="K253" i="2"/>
  <c r="L253" i="2" s="1"/>
  <c r="M253" i="2" s="1"/>
  <c r="G253" i="2"/>
  <c r="AM253" i="2" s="1"/>
  <c r="AC252" i="2"/>
  <c r="AB252" i="2"/>
  <c r="W252" i="2"/>
  <c r="V252" i="2"/>
  <c r="K252" i="2"/>
  <c r="L252" i="2" s="1"/>
  <c r="M252" i="2" s="1"/>
  <c r="G252" i="2"/>
  <c r="AM252" i="2" s="1"/>
  <c r="AB251" i="2"/>
  <c r="W251" i="2"/>
  <c r="V251" i="2"/>
  <c r="K251" i="2"/>
  <c r="L251" i="2" s="1"/>
  <c r="M251" i="2" s="1"/>
  <c r="G251" i="2"/>
  <c r="AM251" i="2" s="1"/>
  <c r="AB250" i="2"/>
  <c r="W250" i="2"/>
  <c r="V250" i="2"/>
  <c r="K250" i="2"/>
  <c r="L250" i="2" s="1"/>
  <c r="M250" i="2" s="1"/>
  <c r="G250" i="2"/>
  <c r="AM250" i="2" s="1"/>
  <c r="X249" i="2"/>
  <c r="Q249" i="2"/>
  <c r="G249" i="2" s="1"/>
  <c r="N249" i="2"/>
  <c r="AB248" i="2"/>
  <c r="W248" i="2"/>
  <c r="V248" i="2"/>
  <c r="K248" i="2"/>
  <c r="L248" i="2" s="1"/>
  <c r="M248" i="2" s="1"/>
  <c r="G248" i="2"/>
  <c r="AM248" i="2" s="1"/>
  <c r="AB247" i="2"/>
  <c r="W247" i="2"/>
  <c r="V247" i="2"/>
  <c r="K247" i="2"/>
  <c r="L247" i="2" s="1"/>
  <c r="M247" i="2" s="1"/>
  <c r="G247" i="2"/>
  <c r="AM247" i="2" s="1"/>
  <c r="AB246" i="2"/>
  <c r="W246" i="2"/>
  <c r="V246" i="2"/>
  <c r="K246" i="2"/>
  <c r="L246" i="2" s="1"/>
  <c r="M246" i="2" s="1"/>
  <c r="G246" i="2"/>
  <c r="AM246" i="2" s="1"/>
  <c r="AB245" i="2"/>
  <c r="W245" i="2"/>
  <c r="V245" i="2"/>
  <c r="K245" i="2"/>
  <c r="L245" i="2" s="1"/>
  <c r="M245" i="2" s="1"/>
  <c r="G245" i="2"/>
  <c r="AM245" i="2" s="1"/>
  <c r="AB244" i="2"/>
  <c r="W244" i="2"/>
  <c r="V244" i="2"/>
  <c r="K244" i="2"/>
  <c r="L244" i="2" s="1"/>
  <c r="M244" i="2" s="1"/>
  <c r="G244" i="2"/>
  <c r="AM244" i="2" s="1"/>
  <c r="AB243" i="2"/>
  <c r="W243" i="2"/>
  <c r="V243" i="2"/>
  <c r="K243" i="2"/>
  <c r="L243" i="2" s="1"/>
  <c r="M243" i="2" s="1"/>
  <c r="G243" i="2"/>
  <c r="AM243" i="2" s="1"/>
  <c r="X242" i="2"/>
  <c r="Q242" i="2"/>
  <c r="N242" i="2"/>
  <c r="G242" i="2"/>
  <c r="AB241" i="2"/>
  <c r="W241" i="2"/>
  <c r="V241" i="2"/>
  <c r="K241" i="2"/>
  <c r="L241" i="2" s="1"/>
  <c r="M241" i="2" s="1"/>
  <c r="G241" i="2"/>
  <c r="AM241" i="2" s="1"/>
  <c r="AB240" i="2"/>
  <c r="W240" i="2"/>
  <c r="V240" i="2"/>
  <c r="K240" i="2"/>
  <c r="L240" i="2" s="1"/>
  <c r="M240" i="2" s="1"/>
  <c r="G240" i="2"/>
  <c r="AM240" i="2" s="1"/>
  <c r="AB239" i="2"/>
  <c r="W239" i="2"/>
  <c r="V239" i="2"/>
  <c r="K239" i="2"/>
  <c r="L239" i="2" s="1"/>
  <c r="M239" i="2" s="1"/>
  <c r="G239" i="2"/>
  <c r="AM239" i="2" s="1"/>
  <c r="AB238" i="2"/>
  <c r="W238" i="2"/>
  <c r="V238" i="2"/>
  <c r="K238" i="2"/>
  <c r="L238" i="2" s="1"/>
  <c r="M238" i="2" s="1"/>
  <c r="G238" i="2"/>
  <c r="AM238" i="2" s="1"/>
  <c r="AC237" i="2"/>
  <c r="AB237" i="2"/>
  <c r="W237" i="2"/>
  <c r="V237" i="2"/>
  <c r="K237" i="2"/>
  <c r="L237" i="2" s="1"/>
  <c r="M237" i="2" s="1"/>
  <c r="G237" i="2"/>
  <c r="AM237" i="2" s="1"/>
  <c r="AB236" i="2"/>
  <c r="W236" i="2"/>
  <c r="V236" i="2"/>
  <c r="K236" i="2"/>
  <c r="L236" i="2" s="1"/>
  <c r="M236" i="2" s="1"/>
  <c r="G236" i="2"/>
  <c r="AM236" i="2" s="1"/>
  <c r="AB235" i="2"/>
  <c r="W235" i="2"/>
  <c r="V235" i="2"/>
  <c r="K235" i="2"/>
  <c r="L235" i="2" s="1"/>
  <c r="M235" i="2" s="1"/>
  <c r="G235" i="2"/>
  <c r="AM235" i="2" s="1"/>
  <c r="AC234" i="2"/>
  <c r="AB234" i="2"/>
  <c r="W234" i="2"/>
  <c r="V234" i="2"/>
  <c r="K234" i="2"/>
  <c r="L234" i="2" s="1"/>
  <c r="M234" i="2" s="1"/>
  <c r="G234" i="2"/>
  <c r="AM234" i="2" s="1"/>
  <c r="AB233" i="2"/>
  <c r="W233" i="2"/>
  <c r="V233" i="2"/>
  <c r="K233" i="2"/>
  <c r="L233" i="2" s="1"/>
  <c r="M233" i="2" s="1"/>
  <c r="G233" i="2"/>
  <c r="AM233" i="2" s="1"/>
  <c r="X232" i="2"/>
  <c r="Q232" i="2"/>
  <c r="G232" i="2" s="1"/>
  <c r="N232" i="2"/>
  <c r="W226" i="2"/>
  <c r="V226" i="2"/>
  <c r="K226" i="2"/>
  <c r="L226" i="2" s="1"/>
  <c r="M226" i="2" s="1"/>
  <c r="G226" i="2"/>
  <c r="AM226" i="2" s="1"/>
  <c r="W225" i="2"/>
  <c r="V225" i="2"/>
  <c r="K225" i="2"/>
  <c r="L225" i="2" s="1"/>
  <c r="M225" i="2" s="1"/>
  <c r="G225" i="2"/>
  <c r="AM225" i="2" s="1"/>
  <c r="W224" i="2"/>
  <c r="V224" i="2"/>
  <c r="K224" i="2"/>
  <c r="L224" i="2" s="1"/>
  <c r="M224" i="2" s="1"/>
  <c r="G224" i="2"/>
  <c r="AM224" i="2" s="1"/>
  <c r="W223" i="2"/>
  <c r="V223" i="2"/>
  <c r="K223" i="2"/>
  <c r="L223" i="2" s="1"/>
  <c r="M223" i="2" s="1"/>
  <c r="G223" i="2"/>
  <c r="AM223" i="2" s="1"/>
  <c r="W222" i="2"/>
  <c r="V222" i="2"/>
  <c r="K222" i="2"/>
  <c r="L222" i="2" s="1"/>
  <c r="M222" i="2" s="1"/>
  <c r="G222" i="2"/>
  <c r="AM222" i="2" s="1"/>
  <c r="W221" i="2"/>
  <c r="V221" i="2"/>
  <c r="K221" i="2"/>
  <c r="L221" i="2" s="1"/>
  <c r="M221" i="2" s="1"/>
  <c r="G221" i="2"/>
  <c r="AM221" i="2" s="1"/>
  <c r="W220" i="2"/>
  <c r="S220" i="2"/>
  <c r="V220" i="2"/>
  <c r="K220" i="2"/>
  <c r="L220" i="2" s="1"/>
  <c r="M220" i="2" s="1"/>
  <c r="G220" i="2"/>
  <c r="AM220" i="2" s="1"/>
  <c r="Q219" i="2"/>
  <c r="N219" i="2"/>
  <c r="G219" i="2"/>
  <c r="W218" i="2"/>
  <c r="V218" i="2"/>
  <c r="K218" i="2"/>
  <c r="L218" i="2" s="1"/>
  <c r="M218" i="2" s="1"/>
  <c r="G218" i="2"/>
  <c r="AM218" i="2" s="1"/>
  <c r="W217" i="2"/>
  <c r="V217" i="2"/>
  <c r="K217" i="2"/>
  <c r="L217" i="2" s="1"/>
  <c r="M217" i="2" s="1"/>
  <c r="G217" i="2"/>
  <c r="AM217" i="2" s="1"/>
  <c r="W216" i="2"/>
  <c r="V216" i="2"/>
  <c r="K216" i="2"/>
  <c r="L216" i="2" s="1"/>
  <c r="M216" i="2" s="1"/>
  <c r="G216" i="2"/>
  <c r="AM216" i="2" s="1"/>
  <c r="W215" i="2"/>
  <c r="V215" i="2"/>
  <c r="K215" i="2"/>
  <c r="L215" i="2" s="1"/>
  <c r="M215" i="2" s="1"/>
  <c r="G215" i="2"/>
  <c r="AM215" i="2" s="1"/>
  <c r="W214" i="2"/>
  <c r="V214" i="2"/>
  <c r="K214" i="2"/>
  <c r="L214" i="2" s="1"/>
  <c r="M214" i="2" s="1"/>
  <c r="G214" i="2"/>
  <c r="AM214" i="2" s="1"/>
  <c r="W213" i="2"/>
  <c r="R213" i="2"/>
  <c r="V213" i="2"/>
  <c r="K213" i="2"/>
  <c r="L213" i="2" s="1"/>
  <c r="M213" i="2" s="1"/>
  <c r="G213" i="2"/>
  <c r="AM213" i="2" s="1"/>
  <c r="X212" i="2"/>
  <c r="Q212" i="2"/>
  <c r="G212" i="2" s="1"/>
  <c r="N212" i="2"/>
  <c r="W211" i="2"/>
  <c r="V211" i="2"/>
  <c r="K211" i="2"/>
  <c r="L211" i="2" s="1"/>
  <c r="M211" i="2" s="1"/>
  <c r="G211" i="2"/>
  <c r="AM211" i="2" s="1"/>
  <c r="W210" i="2"/>
  <c r="V210" i="2"/>
  <c r="K210" i="2"/>
  <c r="L210" i="2" s="1"/>
  <c r="M210" i="2" s="1"/>
  <c r="G210" i="2"/>
  <c r="AM210" i="2" s="1"/>
  <c r="W209" i="2"/>
  <c r="V209" i="2"/>
  <c r="K209" i="2"/>
  <c r="L209" i="2" s="1"/>
  <c r="M209" i="2" s="1"/>
  <c r="G209" i="2"/>
  <c r="AM209" i="2" s="1"/>
  <c r="W208" i="2"/>
  <c r="V208" i="2"/>
  <c r="K208" i="2"/>
  <c r="L208" i="2" s="1"/>
  <c r="M208" i="2" s="1"/>
  <c r="G208" i="2"/>
  <c r="AM208" i="2" s="1"/>
  <c r="W207" i="2"/>
  <c r="V207" i="2"/>
  <c r="K207" i="2"/>
  <c r="L207" i="2" s="1"/>
  <c r="M207" i="2" s="1"/>
  <c r="G207" i="2"/>
  <c r="AM207" i="2" s="1"/>
  <c r="W206" i="2"/>
  <c r="V206" i="2"/>
  <c r="K206" i="2"/>
  <c r="L206" i="2" s="1"/>
  <c r="M206" i="2" s="1"/>
  <c r="G206" i="2"/>
  <c r="AM206" i="2" s="1"/>
  <c r="X205" i="2"/>
  <c r="Q205" i="2"/>
  <c r="G205" i="2" s="1"/>
  <c r="N205" i="2"/>
  <c r="W204" i="2"/>
  <c r="V204" i="2"/>
  <c r="K204" i="2"/>
  <c r="L204" i="2" s="1"/>
  <c r="M204" i="2" s="1"/>
  <c r="G204" i="2"/>
  <c r="AM204" i="2" s="1"/>
  <c r="W203" i="2"/>
  <c r="V203" i="2"/>
  <c r="K203" i="2"/>
  <c r="L203" i="2" s="1"/>
  <c r="M203" i="2" s="1"/>
  <c r="G203" i="2"/>
  <c r="AM203" i="2" s="1"/>
  <c r="W202" i="2"/>
  <c r="V202" i="2"/>
  <c r="K202" i="2"/>
  <c r="L202" i="2" s="1"/>
  <c r="M202" i="2" s="1"/>
  <c r="G202" i="2"/>
  <c r="AM202" i="2" s="1"/>
  <c r="W201" i="2"/>
  <c r="V201" i="2"/>
  <c r="K201" i="2"/>
  <c r="L201" i="2" s="1"/>
  <c r="M201" i="2" s="1"/>
  <c r="G201" i="2"/>
  <c r="AM201" i="2" s="1"/>
  <c r="W200" i="2"/>
  <c r="V200" i="2"/>
  <c r="K200" i="2"/>
  <c r="L200" i="2" s="1"/>
  <c r="M200" i="2" s="1"/>
  <c r="G200" i="2"/>
  <c r="AM200" i="2" s="1"/>
  <c r="W199" i="2"/>
  <c r="V199" i="2"/>
  <c r="K199" i="2"/>
  <c r="L199" i="2" s="1"/>
  <c r="M199" i="2" s="1"/>
  <c r="G199" i="2"/>
  <c r="AM199" i="2" s="1"/>
  <c r="X198" i="2"/>
  <c r="Q198" i="2"/>
  <c r="G198" i="2" s="1"/>
  <c r="N198" i="2"/>
  <c r="W197" i="2"/>
  <c r="V197" i="2"/>
  <c r="K197" i="2"/>
  <c r="L197" i="2" s="1"/>
  <c r="M197" i="2" s="1"/>
  <c r="G197" i="2"/>
  <c r="AM197" i="2" s="1"/>
  <c r="W196" i="2"/>
  <c r="V196" i="2"/>
  <c r="K196" i="2"/>
  <c r="L196" i="2" s="1"/>
  <c r="M196" i="2" s="1"/>
  <c r="G196" i="2"/>
  <c r="AM196" i="2" s="1"/>
  <c r="W195" i="2"/>
  <c r="V195" i="2"/>
  <c r="K195" i="2"/>
  <c r="L195" i="2" s="1"/>
  <c r="M195" i="2" s="1"/>
  <c r="G195" i="2"/>
  <c r="AM195" i="2" s="1"/>
  <c r="W194" i="2"/>
  <c r="V194" i="2"/>
  <c r="K194" i="2"/>
  <c r="L194" i="2" s="1"/>
  <c r="M194" i="2" s="1"/>
  <c r="G194" i="2"/>
  <c r="AM194" i="2" s="1"/>
  <c r="W193" i="2"/>
  <c r="V193" i="2"/>
  <c r="K193" i="2"/>
  <c r="L193" i="2" s="1"/>
  <c r="M193" i="2" s="1"/>
  <c r="G193" i="2"/>
  <c r="AM193" i="2" s="1"/>
  <c r="W192" i="2"/>
  <c r="V192" i="2"/>
  <c r="K192" i="2"/>
  <c r="L192" i="2" s="1"/>
  <c r="M192" i="2" s="1"/>
  <c r="G192" i="2"/>
  <c r="AM192" i="2" s="1"/>
  <c r="X191" i="2"/>
  <c r="Q191" i="2"/>
  <c r="G191" i="2" s="1"/>
  <c r="N191" i="2"/>
  <c r="W190" i="2"/>
  <c r="V190" i="2"/>
  <c r="K190" i="2"/>
  <c r="L190" i="2" s="1"/>
  <c r="M190" i="2" s="1"/>
  <c r="G190" i="2"/>
  <c r="AM190" i="2" s="1"/>
  <c r="W189" i="2"/>
  <c r="V189" i="2"/>
  <c r="K189" i="2"/>
  <c r="L189" i="2" s="1"/>
  <c r="M189" i="2" s="1"/>
  <c r="G189" i="2"/>
  <c r="AM189" i="2" s="1"/>
  <c r="W188" i="2"/>
  <c r="V188" i="2"/>
  <c r="K188" i="2"/>
  <c r="L188" i="2" s="1"/>
  <c r="M188" i="2" s="1"/>
  <c r="G188" i="2"/>
  <c r="AM188" i="2" s="1"/>
  <c r="W187" i="2"/>
  <c r="V187" i="2"/>
  <c r="K187" i="2"/>
  <c r="L187" i="2" s="1"/>
  <c r="M187" i="2" s="1"/>
  <c r="G187" i="2"/>
  <c r="AM187" i="2" s="1"/>
  <c r="W186" i="2"/>
  <c r="V186" i="2"/>
  <c r="K186" i="2"/>
  <c r="L186" i="2" s="1"/>
  <c r="M186" i="2" s="1"/>
  <c r="G186" i="2"/>
  <c r="AM186" i="2" s="1"/>
  <c r="W185" i="2"/>
  <c r="V185" i="2"/>
  <c r="K185" i="2"/>
  <c r="L185" i="2" s="1"/>
  <c r="M185" i="2" s="1"/>
  <c r="G185" i="2"/>
  <c r="AM185" i="2" s="1"/>
  <c r="W184" i="2"/>
  <c r="V184" i="2"/>
  <c r="K184" i="2"/>
  <c r="L184" i="2" s="1"/>
  <c r="M184" i="2" s="1"/>
  <c r="G184" i="2"/>
  <c r="AM184" i="2" s="1"/>
  <c r="X183" i="2"/>
  <c r="Q183" i="2"/>
  <c r="G183" i="2" s="1"/>
  <c r="N183" i="2"/>
  <c r="W182" i="2"/>
  <c r="V182" i="2"/>
  <c r="K182" i="2"/>
  <c r="L182" i="2" s="1"/>
  <c r="M182" i="2" s="1"/>
  <c r="G182" i="2"/>
  <c r="AM182" i="2" s="1"/>
  <c r="W181" i="2"/>
  <c r="V181" i="2"/>
  <c r="K181" i="2"/>
  <c r="L181" i="2" s="1"/>
  <c r="M181" i="2" s="1"/>
  <c r="G181" i="2"/>
  <c r="AM181" i="2" s="1"/>
  <c r="W180" i="2"/>
  <c r="V180" i="2"/>
  <c r="K180" i="2"/>
  <c r="L180" i="2" s="1"/>
  <c r="M180" i="2" s="1"/>
  <c r="G180" i="2"/>
  <c r="AM180" i="2" s="1"/>
  <c r="W179" i="2"/>
  <c r="V179" i="2"/>
  <c r="K179" i="2"/>
  <c r="L179" i="2" s="1"/>
  <c r="M179" i="2" s="1"/>
  <c r="G179" i="2"/>
  <c r="AM179" i="2" s="1"/>
  <c r="W178" i="2"/>
  <c r="V178" i="2"/>
  <c r="K178" i="2"/>
  <c r="L178" i="2" s="1"/>
  <c r="M178" i="2" s="1"/>
  <c r="G178" i="2"/>
  <c r="AM178" i="2" s="1"/>
  <c r="W177" i="2"/>
  <c r="V177" i="2"/>
  <c r="K177" i="2"/>
  <c r="L177" i="2" s="1"/>
  <c r="M177" i="2" s="1"/>
  <c r="G177" i="2"/>
  <c r="AM177" i="2" s="1"/>
  <c r="X176" i="2"/>
  <c r="Q176" i="2"/>
  <c r="N176" i="2"/>
  <c r="G176" i="2"/>
  <c r="W175" i="2"/>
  <c r="V175" i="2"/>
  <c r="K175" i="2"/>
  <c r="L175" i="2" s="1"/>
  <c r="M175" i="2" s="1"/>
  <c r="G175" i="2"/>
  <c r="AM175" i="2" s="1"/>
  <c r="W174" i="2"/>
  <c r="V174" i="2"/>
  <c r="K174" i="2"/>
  <c r="L174" i="2" s="1"/>
  <c r="M174" i="2" s="1"/>
  <c r="G174" i="2"/>
  <c r="AM174" i="2" s="1"/>
  <c r="W173" i="2"/>
  <c r="V173" i="2"/>
  <c r="K173" i="2"/>
  <c r="L173" i="2" s="1"/>
  <c r="M173" i="2" s="1"/>
  <c r="G173" i="2"/>
  <c r="AM173" i="2" s="1"/>
  <c r="W172" i="2"/>
  <c r="V172" i="2"/>
  <c r="K172" i="2"/>
  <c r="L172" i="2" s="1"/>
  <c r="M172" i="2" s="1"/>
  <c r="G172" i="2"/>
  <c r="AM172" i="2" s="1"/>
  <c r="W171" i="2"/>
  <c r="V171" i="2"/>
  <c r="K171" i="2"/>
  <c r="L171" i="2" s="1"/>
  <c r="M171" i="2" s="1"/>
  <c r="G171" i="2"/>
  <c r="AM171" i="2" s="1"/>
  <c r="W170" i="2"/>
  <c r="V170" i="2"/>
  <c r="K170" i="2"/>
  <c r="L170" i="2" s="1"/>
  <c r="M170" i="2" s="1"/>
  <c r="G170" i="2"/>
  <c r="AM170" i="2" s="1"/>
  <c r="X169" i="2"/>
  <c r="Q169" i="2"/>
  <c r="G169" i="2" s="1"/>
  <c r="N169" i="2"/>
  <c r="V169" i="2" s="1"/>
  <c r="W168" i="2"/>
  <c r="V168" i="2"/>
  <c r="K168" i="2"/>
  <c r="L168" i="2" s="1"/>
  <c r="M168" i="2" s="1"/>
  <c r="G168" i="2"/>
  <c r="AN168" i="2" s="1"/>
  <c r="W167" i="2"/>
  <c r="V167" i="2"/>
  <c r="K167" i="2"/>
  <c r="L167" i="2" s="1"/>
  <c r="M167" i="2" s="1"/>
  <c r="G167" i="2"/>
  <c r="AN167" i="2" s="1"/>
  <c r="W166" i="2"/>
  <c r="V166" i="2"/>
  <c r="K166" i="2"/>
  <c r="L166" i="2" s="1"/>
  <c r="M166" i="2" s="1"/>
  <c r="G166" i="2"/>
  <c r="AN166" i="2" s="1"/>
  <c r="W165" i="2"/>
  <c r="V165" i="2"/>
  <c r="K165" i="2"/>
  <c r="L165" i="2" s="1"/>
  <c r="M165" i="2" s="1"/>
  <c r="G165" i="2"/>
  <c r="AN165" i="2" s="1"/>
  <c r="W164" i="2"/>
  <c r="V164" i="2"/>
  <c r="K164" i="2"/>
  <c r="L164" i="2" s="1"/>
  <c r="M164" i="2" s="1"/>
  <c r="G164" i="2"/>
  <c r="AN164" i="2" s="1"/>
  <c r="W163" i="2"/>
  <c r="V163" i="2"/>
  <c r="K163" i="2"/>
  <c r="L163" i="2" s="1"/>
  <c r="M163" i="2" s="1"/>
  <c r="G163" i="2"/>
  <c r="AN163" i="2" s="1"/>
  <c r="X162" i="2"/>
  <c r="Q162" i="2"/>
  <c r="N162" i="2"/>
  <c r="G162" i="2"/>
  <c r="W161" i="2"/>
  <c r="V161" i="2"/>
  <c r="K161" i="2"/>
  <c r="L161" i="2" s="1"/>
  <c r="M161" i="2" s="1"/>
  <c r="G161" i="2"/>
  <c r="AN161" i="2" s="1"/>
  <c r="W160" i="2"/>
  <c r="V160" i="2"/>
  <c r="K160" i="2"/>
  <c r="L160" i="2" s="1"/>
  <c r="M160" i="2" s="1"/>
  <c r="G160" i="2"/>
  <c r="AN160" i="2" s="1"/>
  <c r="W159" i="2"/>
  <c r="V159" i="2"/>
  <c r="K159" i="2"/>
  <c r="L159" i="2" s="1"/>
  <c r="M159" i="2" s="1"/>
  <c r="G159" i="2"/>
  <c r="AN159" i="2" s="1"/>
  <c r="W158" i="2"/>
  <c r="V158" i="2"/>
  <c r="K158" i="2"/>
  <c r="L158" i="2" s="1"/>
  <c r="M158" i="2" s="1"/>
  <c r="G158" i="2"/>
  <c r="AN158" i="2" s="1"/>
  <c r="W157" i="2"/>
  <c r="V157" i="2"/>
  <c r="K157" i="2"/>
  <c r="L157" i="2" s="1"/>
  <c r="M157" i="2" s="1"/>
  <c r="G157" i="2"/>
  <c r="AN157" i="2" s="1"/>
  <c r="W156" i="2"/>
  <c r="V156" i="2"/>
  <c r="K156" i="2"/>
  <c r="L156" i="2" s="1"/>
  <c r="M156" i="2" s="1"/>
  <c r="G156" i="2"/>
  <c r="AM156" i="2" s="1"/>
  <c r="X155" i="2"/>
  <c r="Q155" i="2"/>
  <c r="N155" i="2"/>
  <c r="G155" i="2" s="1"/>
  <c r="W153" i="2"/>
  <c r="V153" i="2"/>
  <c r="K153" i="2"/>
  <c r="L153" i="2" s="1"/>
  <c r="M153" i="2" s="1"/>
  <c r="G153" i="2"/>
  <c r="AM153" i="2" s="1"/>
  <c r="W152" i="2"/>
  <c r="V152" i="2"/>
  <c r="K152" i="2"/>
  <c r="L152" i="2" s="1"/>
  <c r="M152" i="2" s="1"/>
  <c r="G152" i="2"/>
  <c r="AM152" i="2" s="1"/>
  <c r="W151" i="2"/>
  <c r="V151" i="2"/>
  <c r="K151" i="2"/>
  <c r="L151" i="2" s="1"/>
  <c r="M151" i="2" s="1"/>
  <c r="G151" i="2"/>
  <c r="AM151" i="2" s="1"/>
  <c r="W150" i="2"/>
  <c r="V150" i="2"/>
  <c r="K150" i="2"/>
  <c r="L150" i="2" s="1"/>
  <c r="M150" i="2" s="1"/>
  <c r="G150" i="2"/>
  <c r="AM150" i="2" s="1"/>
  <c r="W149" i="2"/>
  <c r="V149" i="2"/>
  <c r="K149" i="2"/>
  <c r="L149" i="2" s="1"/>
  <c r="M149" i="2" s="1"/>
  <c r="G149" i="2"/>
  <c r="AM149" i="2" s="1"/>
  <c r="W148" i="2"/>
  <c r="V148" i="2"/>
  <c r="K148" i="2"/>
  <c r="L148" i="2" s="1"/>
  <c r="M148" i="2" s="1"/>
  <c r="G148" i="2"/>
  <c r="AM148" i="2" s="1"/>
  <c r="W147" i="2"/>
  <c r="S147" i="2"/>
  <c r="V147" i="2"/>
  <c r="K147" i="2"/>
  <c r="L147" i="2" s="1"/>
  <c r="M147" i="2" s="1"/>
  <c r="G147" i="2"/>
  <c r="AM147" i="2" s="1"/>
  <c r="Q146" i="2"/>
  <c r="G146" i="2" s="1"/>
  <c r="N146" i="2"/>
  <c r="W145" i="2"/>
  <c r="V145" i="2"/>
  <c r="K145" i="2"/>
  <c r="L145" i="2" s="1"/>
  <c r="M145" i="2" s="1"/>
  <c r="G145" i="2"/>
  <c r="AM145" i="2" s="1"/>
  <c r="W144" i="2"/>
  <c r="V144" i="2"/>
  <c r="K144" i="2"/>
  <c r="L144" i="2" s="1"/>
  <c r="M144" i="2" s="1"/>
  <c r="G144" i="2"/>
  <c r="AM144" i="2" s="1"/>
  <c r="AC143" i="2"/>
  <c r="W143" i="2"/>
  <c r="V143" i="2"/>
  <c r="K143" i="2"/>
  <c r="L143" i="2" s="1"/>
  <c r="M143" i="2" s="1"/>
  <c r="G143" i="2"/>
  <c r="AM143" i="2" s="1"/>
  <c r="W142" i="2"/>
  <c r="V142" i="2"/>
  <c r="K142" i="2"/>
  <c r="L142" i="2" s="1"/>
  <c r="M142" i="2" s="1"/>
  <c r="G142" i="2"/>
  <c r="AM142" i="2" s="1"/>
  <c r="W141" i="2"/>
  <c r="V141" i="2"/>
  <c r="K141" i="2"/>
  <c r="L141" i="2" s="1"/>
  <c r="M141" i="2" s="1"/>
  <c r="G141" i="2"/>
  <c r="AM141" i="2" s="1"/>
  <c r="W140" i="2"/>
  <c r="V140" i="2"/>
  <c r="K140" i="2"/>
  <c r="L140" i="2" s="1"/>
  <c r="M140" i="2" s="1"/>
  <c r="G140" i="2"/>
  <c r="AM140" i="2" s="1"/>
  <c r="W139" i="2"/>
  <c r="R139" i="2"/>
  <c r="AB153" i="2"/>
  <c r="K139" i="2"/>
  <c r="L139" i="2" s="1"/>
  <c r="M139" i="2" s="1"/>
  <c r="G139" i="2"/>
  <c r="AM139" i="2" s="1"/>
  <c r="Q138" i="2"/>
  <c r="G138" i="2" s="1"/>
  <c r="N138" i="2"/>
  <c r="W137" i="2"/>
  <c r="V137" i="2"/>
  <c r="K137" i="2"/>
  <c r="L137" i="2" s="1"/>
  <c r="M137" i="2" s="1"/>
  <c r="G137" i="2"/>
  <c r="AM137" i="2" s="1"/>
  <c r="AB136" i="2"/>
  <c r="W136" i="2"/>
  <c r="V136" i="2"/>
  <c r="K136" i="2"/>
  <c r="L136" i="2" s="1"/>
  <c r="M136" i="2" s="1"/>
  <c r="G136" i="2"/>
  <c r="AM136" i="2" s="1"/>
  <c r="AB135" i="2"/>
  <c r="W135" i="2"/>
  <c r="V135" i="2"/>
  <c r="K135" i="2"/>
  <c r="L135" i="2" s="1"/>
  <c r="M135" i="2" s="1"/>
  <c r="G135" i="2"/>
  <c r="AM135" i="2" s="1"/>
  <c r="AC134" i="2"/>
  <c r="W134" i="2"/>
  <c r="V134" i="2"/>
  <c r="K134" i="2"/>
  <c r="L134" i="2" s="1"/>
  <c r="M134" i="2" s="1"/>
  <c r="G134" i="2"/>
  <c r="AM134" i="2" s="1"/>
  <c r="W133" i="2"/>
  <c r="V133" i="2"/>
  <c r="K133" i="2"/>
  <c r="L133" i="2" s="1"/>
  <c r="M133" i="2" s="1"/>
  <c r="G133" i="2"/>
  <c r="AM133" i="2" s="1"/>
  <c r="W132" i="2"/>
  <c r="V132" i="2"/>
  <c r="K132" i="2"/>
  <c r="L132" i="2" s="1"/>
  <c r="M132" i="2" s="1"/>
  <c r="G132" i="2"/>
  <c r="AM132" i="2" s="1"/>
  <c r="X131" i="2"/>
  <c r="Q131" i="2"/>
  <c r="G131" i="2" s="1"/>
  <c r="N131" i="2"/>
  <c r="W130" i="2"/>
  <c r="V130" i="2"/>
  <c r="K130" i="2"/>
  <c r="L130" i="2" s="1"/>
  <c r="M130" i="2" s="1"/>
  <c r="G130" i="2"/>
  <c r="AM130" i="2" s="1"/>
  <c r="AC129" i="2"/>
  <c r="W129" i="2"/>
  <c r="V129" i="2"/>
  <c r="K129" i="2"/>
  <c r="L129" i="2" s="1"/>
  <c r="M129" i="2" s="1"/>
  <c r="G129" i="2"/>
  <c r="AM129" i="2" s="1"/>
  <c r="AC128" i="2"/>
  <c r="W128" i="2"/>
  <c r="V128" i="2"/>
  <c r="K128" i="2"/>
  <c r="L128" i="2" s="1"/>
  <c r="M128" i="2" s="1"/>
  <c r="G128" i="2"/>
  <c r="AM128" i="2" s="1"/>
  <c r="AB127" i="2"/>
  <c r="W127" i="2"/>
  <c r="V127" i="2"/>
  <c r="K127" i="2"/>
  <c r="L127" i="2" s="1"/>
  <c r="M127" i="2" s="1"/>
  <c r="G127" i="2"/>
  <c r="AM127" i="2" s="1"/>
  <c r="AB126" i="2"/>
  <c r="W126" i="2"/>
  <c r="V126" i="2"/>
  <c r="K126" i="2"/>
  <c r="L126" i="2" s="1"/>
  <c r="M126" i="2" s="1"/>
  <c r="G126" i="2"/>
  <c r="AM126" i="2" s="1"/>
  <c r="W125" i="2"/>
  <c r="V125" i="2"/>
  <c r="K125" i="2"/>
  <c r="L125" i="2" s="1"/>
  <c r="M125" i="2" s="1"/>
  <c r="G125" i="2"/>
  <c r="AM125" i="2" s="1"/>
  <c r="X124" i="2"/>
  <c r="Q124" i="2"/>
  <c r="G124" i="2" s="1"/>
  <c r="N124" i="2"/>
  <c r="W123" i="2"/>
  <c r="V123" i="2"/>
  <c r="K123" i="2"/>
  <c r="L123" i="2" s="1"/>
  <c r="M123" i="2" s="1"/>
  <c r="G123" i="2"/>
  <c r="AM123" i="2" s="1"/>
  <c r="AC122" i="2"/>
  <c r="W122" i="2"/>
  <c r="V122" i="2"/>
  <c r="K122" i="2"/>
  <c r="L122" i="2" s="1"/>
  <c r="M122" i="2" s="1"/>
  <c r="G122" i="2"/>
  <c r="AM122" i="2" s="1"/>
  <c r="AC121" i="2"/>
  <c r="W121" i="2"/>
  <c r="V121" i="2"/>
  <c r="K121" i="2"/>
  <c r="L121" i="2" s="1"/>
  <c r="M121" i="2" s="1"/>
  <c r="G121" i="2"/>
  <c r="AM121" i="2" s="1"/>
  <c r="W120" i="2"/>
  <c r="V120" i="2"/>
  <c r="K120" i="2"/>
  <c r="L120" i="2" s="1"/>
  <c r="M120" i="2" s="1"/>
  <c r="G120" i="2"/>
  <c r="AM120" i="2" s="1"/>
  <c r="AB119" i="2"/>
  <c r="W119" i="2"/>
  <c r="V119" i="2"/>
  <c r="K119" i="2"/>
  <c r="L119" i="2" s="1"/>
  <c r="M119" i="2" s="1"/>
  <c r="G119" i="2"/>
  <c r="AM119" i="2" s="1"/>
  <c r="AC118" i="2"/>
  <c r="W118" i="2"/>
  <c r="V118" i="2"/>
  <c r="K118" i="2"/>
  <c r="L118" i="2" s="1"/>
  <c r="M118" i="2" s="1"/>
  <c r="G118" i="2"/>
  <c r="AM118" i="2" s="1"/>
  <c r="X117" i="2"/>
  <c r="Q117" i="2"/>
  <c r="G117" i="2" s="1"/>
  <c r="N117" i="2"/>
  <c r="AB116" i="2"/>
  <c r="W116" i="2"/>
  <c r="V116" i="2"/>
  <c r="K116" i="2"/>
  <c r="L116" i="2" s="1"/>
  <c r="M116" i="2" s="1"/>
  <c r="G116" i="2"/>
  <c r="AM116" i="2" s="1"/>
  <c r="AC115" i="2"/>
  <c r="W115" i="2"/>
  <c r="V115" i="2"/>
  <c r="K115" i="2"/>
  <c r="L115" i="2" s="1"/>
  <c r="M115" i="2" s="1"/>
  <c r="G115" i="2"/>
  <c r="AM115" i="2" s="1"/>
  <c r="AC114" i="2"/>
  <c r="W114" i="2"/>
  <c r="V114" i="2"/>
  <c r="K114" i="2"/>
  <c r="L114" i="2" s="1"/>
  <c r="M114" i="2" s="1"/>
  <c r="G114" i="2"/>
  <c r="AM114" i="2" s="1"/>
  <c r="W113" i="2"/>
  <c r="V113" i="2"/>
  <c r="K113" i="2"/>
  <c r="L113" i="2" s="1"/>
  <c r="M113" i="2" s="1"/>
  <c r="G113" i="2"/>
  <c r="AM113" i="2" s="1"/>
  <c r="AB112" i="2"/>
  <c r="W112" i="2"/>
  <c r="V112" i="2"/>
  <c r="K112" i="2"/>
  <c r="L112" i="2" s="1"/>
  <c r="M112" i="2" s="1"/>
  <c r="G112" i="2"/>
  <c r="AM112" i="2" s="1"/>
  <c r="AC111" i="2"/>
  <c r="W111" i="2"/>
  <c r="V111" i="2"/>
  <c r="K111" i="2"/>
  <c r="L111" i="2" s="1"/>
  <c r="M111" i="2" s="1"/>
  <c r="G111" i="2"/>
  <c r="AM111" i="2" s="1"/>
  <c r="AC110" i="2"/>
  <c r="W110" i="2"/>
  <c r="V110" i="2"/>
  <c r="K110" i="2"/>
  <c r="L110" i="2" s="1"/>
  <c r="M110" i="2" s="1"/>
  <c r="G110" i="2"/>
  <c r="AM110" i="2" s="1"/>
  <c r="X109" i="2"/>
  <c r="Q109" i="2"/>
  <c r="G109" i="2" s="1"/>
  <c r="N109" i="2"/>
  <c r="AC108" i="2"/>
  <c r="W108" i="2"/>
  <c r="V108" i="2"/>
  <c r="K108" i="2"/>
  <c r="L108" i="2" s="1"/>
  <c r="M108" i="2" s="1"/>
  <c r="G108" i="2"/>
  <c r="AM108" i="2" s="1"/>
  <c r="AC107" i="2"/>
  <c r="W107" i="2"/>
  <c r="V107" i="2"/>
  <c r="K107" i="2"/>
  <c r="L107" i="2" s="1"/>
  <c r="M107" i="2" s="1"/>
  <c r="G107" i="2"/>
  <c r="AM107" i="2" s="1"/>
  <c r="AB106" i="2"/>
  <c r="W106" i="2"/>
  <c r="V106" i="2"/>
  <c r="K106" i="2"/>
  <c r="L106" i="2" s="1"/>
  <c r="M106" i="2" s="1"/>
  <c r="G106" i="2"/>
  <c r="AM106" i="2" s="1"/>
  <c r="AC105" i="2"/>
  <c r="W105" i="2"/>
  <c r="V105" i="2"/>
  <c r="K105" i="2"/>
  <c r="L105" i="2" s="1"/>
  <c r="M105" i="2" s="1"/>
  <c r="G105" i="2"/>
  <c r="AM105" i="2" s="1"/>
  <c r="W104" i="2"/>
  <c r="V104" i="2"/>
  <c r="K104" i="2"/>
  <c r="L104" i="2" s="1"/>
  <c r="M104" i="2" s="1"/>
  <c r="G104" i="2"/>
  <c r="AM104" i="2" s="1"/>
  <c r="AB103" i="2"/>
  <c r="W103" i="2"/>
  <c r="V103" i="2"/>
  <c r="K103" i="2"/>
  <c r="L103" i="2" s="1"/>
  <c r="M103" i="2" s="1"/>
  <c r="G103" i="2"/>
  <c r="AM103" i="2" s="1"/>
  <c r="X102" i="2"/>
  <c r="Q102" i="2"/>
  <c r="G102" i="2" s="1"/>
  <c r="N102" i="2"/>
  <c r="AB101" i="2"/>
  <c r="W101" i="2"/>
  <c r="V101" i="2"/>
  <c r="K101" i="2"/>
  <c r="L101" i="2" s="1"/>
  <c r="M101" i="2" s="1"/>
  <c r="G101" i="2"/>
  <c r="AM101" i="2" s="1"/>
  <c r="AC100" i="2"/>
  <c r="W100" i="2"/>
  <c r="V100" i="2"/>
  <c r="K100" i="2"/>
  <c r="L100" i="2" s="1"/>
  <c r="M100" i="2" s="1"/>
  <c r="G100" i="2"/>
  <c r="AM100" i="2" s="1"/>
  <c r="AC99" i="2"/>
  <c r="W99" i="2"/>
  <c r="V99" i="2"/>
  <c r="K99" i="2"/>
  <c r="L99" i="2" s="1"/>
  <c r="M99" i="2" s="1"/>
  <c r="G99" i="2"/>
  <c r="AM99" i="2" s="1"/>
  <c r="AB98" i="2"/>
  <c r="W98" i="2"/>
  <c r="V98" i="2"/>
  <c r="K98" i="2"/>
  <c r="L98" i="2" s="1"/>
  <c r="M98" i="2" s="1"/>
  <c r="G98" i="2"/>
  <c r="AM98" i="2" s="1"/>
  <c r="AB97" i="2"/>
  <c r="W97" i="2"/>
  <c r="V97" i="2"/>
  <c r="K97" i="2"/>
  <c r="L97" i="2" s="1"/>
  <c r="M97" i="2" s="1"/>
  <c r="G97" i="2"/>
  <c r="AM97" i="2" s="1"/>
  <c r="AC96" i="2"/>
  <c r="W96" i="2"/>
  <c r="V96" i="2"/>
  <c r="K96" i="2"/>
  <c r="L96" i="2" s="1"/>
  <c r="M96" i="2" s="1"/>
  <c r="G96" i="2"/>
  <c r="AM96" i="2" s="1"/>
  <c r="X95" i="2"/>
  <c r="Q95" i="2"/>
  <c r="G95" i="2" s="1"/>
  <c r="N95" i="2"/>
  <c r="V95" i="2" s="1"/>
  <c r="AC94" i="2"/>
  <c r="W94" i="2"/>
  <c r="V94" i="2"/>
  <c r="K94" i="2"/>
  <c r="L94" i="2" s="1"/>
  <c r="M94" i="2" s="1"/>
  <c r="G94" i="2"/>
  <c r="AM94" i="2" s="1"/>
  <c r="AB93" i="2"/>
  <c r="W93" i="2"/>
  <c r="V93" i="2"/>
  <c r="K93" i="2"/>
  <c r="L93" i="2" s="1"/>
  <c r="M93" i="2" s="1"/>
  <c r="G93" i="2"/>
  <c r="AM93" i="2" s="1"/>
  <c r="W92" i="2"/>
  <c r="V92" i="2"/>
  <c r="K92" i="2"/>
  <c r="L92" i="2" s="1"/>
  <c r="M92" i="2" s="1"/>
  <c r="G92" i="2"/>
  <c r="AM92" i="2" s="1"/>
  <c r="AC91" i="2"/>
  <c r="W91" i="2"/>
  <c r="V91" i="2"/>
  <c r="K91" i="2"/>
  <c r="L91" i="2" s="1"/>
  <c r="M91" i="2" s="1"/>
  <c r="G91" i="2"/>
  <c r="AM91" i="2" s="1"/>
  <c r="AN90" i="2"/>
  <c r="AB90" i="2"/>
  <c r="W90" i="2"/>
  <c r="V90" i="2"/>
  <c r="K90" i="2"/>
  <c r="L90" i="2" s="1"/>
  <c r="M90" i="2" s="1"/>
  <c r="G90" i="2"/>
  <c r="AM90" i="2" s="1"/>
  <c r="AN89" i="2"/>
  <c r="AC89" i="2"/>
  <c r="W89" i="2"/>
  <c r="V89" i="2"/>
  <c r="K89" i="2"/>
  <c r="L89" i="2" s="1"/>
  <c r="M89" i="2" s="1"/>
  <c r="G89" i="2"/>
  <c r="AM89" i="2" s="1"/>
  <c r="X88" i="2"/>
  <c r="Q88" i="2"/>
  <c r="G88" i="2" s="1"/>
  <c r="N88" i="2"/>
  <c r="AN87" i="2"/>
  <c r="W87" i="2"/>
  <c r="V87" i="2"/>
  <c r="K87" i="2"/>
  <c r="L87" i="2" s="1"/>
  <c r="M87" i="2" s="1"/>
  <c r="G87" i="2"/>
  <c r="AM87" i="2" s="1"/>
  <c r="AC86" i="2"/>
  <c r="W86" i="2"/>
  <c r="V86" i="2"/>
  <c r="K86" i="2"/>
  <c r="L86" i="2" s="1"/>
  <c r="M86" i="2" s="1"/>
  <c r="G86" i="2"/>
  <c r="AM86" i="2" s="1"/>
  <c r="AB85" i="2"/>
  <c r="W85" i="2"/>
  <c r="V85" i="2"/>
  <c r="K85" i="2"/>
  <c r="L85" i="2" s="1"/>
  <c r="M85" i="2" s="1"/>
  <c r="G85" i="2"/>
  <c r="AM85" i="2" s="1"/>
  <c r="AN84" i="2"/>
  <c r="AC84" i="2"/>
  <c r="W84" i="2"/>
  <c r="V84" i="2"/>
  <c r="K84" i="2"/>
  <c r="L84" i="2" s="1"/>
  <c r="M84" i="2" s="1"/>
  <c r="G84" i="2"/>
  <c r="AM84" i="2" s="1"/>
  <c r="AN83" i="2"/>
  <c r="AC83" i="2"/>
  <c r="AB83" i="2"/>
  <c r="W83" i="2"/>
  <c r="V83" i="2"/>
  <c r="K83" i="2"/>
  <c r="L83" i="2" s="1"/>
  <c r="M83" i="2" s="1"/>
  <c r="G83" i="2"/>
  <c r="AM83" i="2" s="1"/>
  <c r="AB82" i="2"/>
  <c r="W82" i="2"/>
  <c r="V82" i="2"/>
  <c r="K82" i="2"/>
  <c r="L82" i="2" s="1"/>
  <c r="M82" i="2" s="1"/>
  <c r="G82" i="2"/>
  <c r="AM82" i="2" s="1"/>
  <c r="AC81" i="2"/>
  <c r="W81" i="2"/>
  <c r="V81" i="2"/>
  <c r="K81" i="2"/>
  <c r="L81" i="2" s="1"/>
  <c r="M81" i="2" s="1"/>
  <c r="G81" i="2"/>
  <c r="AM81" i="2" s="1"/>
  <c r="AB80" i="2"/>
  <c r="W80" i="2"/>
  <c r="V80" i="2"/>
  <c r="K80" i="2"/>
  <c r="L80" i="2" s="1"/>
  <c r="M80" i="2" s="1"/>
  <c r="G80" i="2"/>
  <c r="AM80" i="2" s="1"/>
  <c r="X79" i="2"/>
  <c r="Q79" i="2"/>
  <c r="N79" i="2"/>
  <c r="V79" i="2" s="1"/>
  <c r="G79" i="2"/>
  <c r="W77" i="2"/>
  <c r="V77" i="2"/>
  <c r="K77" i="2"/>
  <c r="L77" i="2" s="1"/>
  <c r="M77" i="2" s="1"/>
  <c r="G77" i="2"/>
  <c r="AM77" i="2" s="1"/>
  <c r="W76" i="2"/>
  <c r="V76" i="2"/>
  <c r="K76" i="2"/>
  <c r="L76" i="2" s="1"/>
  <c r="M76" i="2" s="1"/>
  <c r="G76" i="2"/>
  <c r="AM76" i="2" s="1"/>
  <c r="W75" i="2"/>
  <c r="V75" i="2"/>
  <c r="K75" i="2"/>
  <c r="L75" i="2" s="1"/>
  <c r="M75" i="2" s="1"/>
  <c r="G75" i="2"/>
  <c r="AM75" i="2" s="1"/>
  <c r="W74" i="2"/>
  <c r="V74" i="2"/>
  <c r="K74" i="2"/>
  <c r="L74" i="2" s="1"/>
  <c r="M74" i="2" s="1"/>
  <c r="G74" i="2"/>
  <c r="AM74" i="2" s="1"/>
  <c r="W73" i="2"/>
  <c r="V73" i="2"/>
  <c r="K73" i="2"/>
  <c r="L73" i="2" s="1"/>
  <c r="M73" i="2" s="1"/>
  <c r="G73" i="2"/>
  <c r="AM73" i="2" s="1"/>
  <c r="W72" i="2"/>
  <c r="S72" i="2"/>
  <c r="V72" i="2"/>
  <c r="K72" i="2"/>
  <c r="L72" i="2" s="1"/>
  <c r="M72" i="2" s="1"/>
  <c r="G72" i="2"/>
  <c r="AM72" i="2" s="1"/>
  <c r="N71" i="2"/>
  <c r="N64" i="2" s="1"/>
  <c r="G71" i="2"/>
  <c r="W70" i="2"/>
  <c r="V70" i="2"/>
  <c r="K70" i="2"/>
  <c r="L70" i="2" s="1"/>
  <c r="M70" i="2" s="1"/>
  <c r="G70" i="2"/>
  <c r="AM70" i="2" s="1"/>
  <c r="AN69" i="2"/>
  <c r="W69" i="2"/>
  <c r="V69" i="2"/>
  <c r="K69" i="2"/>
  <c r="L69" i="2" s="1"/>
  <c r="M69" i="2" s="1"/>
  <c r="G69" i="2"/>
  <c r="AM69" i="2" s="1"/>
  <c r="W68" i="2"/>
  <c r="V68" i="2"/>
  <c r="K68" i="2"/>
  <c r="L68" i="2" s="1"/>
  <c r="M68" i="2" s="1"/>
  <c r="G68" i="2"/>
  <c r="AM68" i="2" s="1"/>
  <c r="W67" i="2"/>
  <c r="V67" i="2"/>
  <c r="K67" i="2"/>
  <c r="L67" i="2" s="1"/>
  <c r="M67" i="2" s="1"/>
  <c r="G67" i="2"/>
  <c r="AM67" i="2" s="1"/>
  <c r="W66" i="2"/>
  <c r="V66" i="2"/>
  <c r="K66" i="2"/>
  <c r="L66" i="2" s="1"/>
  <c r="M66" i="2" s="1"/>
  <c r="G66" i="2"/>
  <c r="AM66" i="2" s="1"/>
  <c r="W65" i="2"/>
  <c r="R65" i="2"/>
  <c r="V65" i="2"/>
  <c r="K65" i="2"/>
  <c r="L65" i="2" s="1"/>
  <c r="M65" i="2" s="1"/>
  <c r="G65" i="2"/>
  <c r="AM65" i="2" s="1"/>
  <c r="G64" i="2"/>
  <c r="W63" i="2"/>
  <c r="V63" i="2"/>
  <c r="K63" i="2"/>
  <c r="L63" i="2" s="1"/>
  <c r="M63" i="2" s="1"/>
  <c r="G63" i="2"/>
  <c r="AM63" i="2" s="1"/>
  <c r="W62" i="2"/>
  <c r="V62" i="2"/>
  <c r="K62" i="2"/>
  <c r="L62" i="2" s="1"/>
  <c r="M62" i="2" s="1"/>
  <c r="G62" i="2"/>
  <c r="AM62" i="2" s="1"/>
  <c r="W61" i="2"/>
  <c r="V61" i="2"/>
  <c r="K61" i="2"/>
  <c r="L61" i="2" s="1"/>
  <c r="M61" i="2" s="1"/>
  <c r="G61" i="2"/>
  <c r="AM61" i="2" s="1"/>
  <c r="W60" i="2"/>
  <c r="V60" i="2"/>
  <c r="K60" i="2"/>
  <c r="L60" i="2" s="1"/>
  <c r="M60" i="2" s="1"/>
  <c r="G60" i="2"/>
  <c r="AM60" i="2" s="1"/>
  <c r="W59" i="2"/>
  <c r="V59" i="2"/>
  <c r="K59" i="2"/>
  <c r="L59" i="2" s="1"/>
  <c r="M59" i="2" s="1"/>
  <c r="G59" i="2"/>
  <c r="AM59" i="2" s="1"/>
  <c r="W58" i="2"/>
  <c r="V58" i="2"/>
  <c r="K58" i="2"/>
  <c r="L58" i="2" s="1"/>
  <c r="M58" i="2" s="1"/>
  <c r="G58" i="2"/>
  <c r="AM58" i="2" s="1"/>
  <c r="W57" i="2"/>
  <c r="V57" i="2"/>
  <c r="K57" i="2"/>
  <c r="L57" i="2" s="1"/>
  <c r="M57" i="2" s="1"/>
  <c r="G57" i="2"/>
  <c r="AM57" i="2" s="1"/>
  <c r="X56" i="2"/>
  <c r="Q56" i="2"/>
  <c r="N56" i="2"/>
  <c r="G56" i="2"/>
  <c r="W55" i="2"/>
  <c r="V55" i="2"/>
  <c r="K55" i="2"/>
  <c r="L55" i="2" s="1"/>
  <c r="M55" i="2" s="1"/>
  <c r="G55" i="2"/>
  <c r="AM55" i="2" s="1"/>
  <c r="W54" i="2"/>
  <c r="V54" i="2"/>
  <c r="K54" i="2"/>
  <c r="L54" i="2" s="1"/>
  <c r="M54" i="2" s="1"/>
  <c r="G54" i="2"/>
  <c r="AM54" i="2" s="1"/>
  <c r="W53" i="2"/>
  <c r="V53" i="2"/>
  <c r="K53" i="2"/>
  <c r="L53" i="2" s="1"/>
  <c r="M53" i="2" s="1"/>
  <c r="G53" i="2"/>
  <c r="AM53" i="2" s="1"/>
  <c r="W52" i="2"/>
  <c r="V52" i="2"/>
  <c r="K52" i="2"/>
  <c r="L52" i="2" s="1"/>
  <c r="M52" i="2" s="1"/>
  <c r="G52" i="2"/>
  <c r="AM52" i="2" s="1"/>
  <c r="W51" i="2"/>
  <c r="V51" i="2"/>
  <c r="K51" i="2"/>
  <c r="L51" i="2" s="1"/>
  <c r="M51" i="2" s="1"/>
  <c r="G51" i="2"/>
  <c r="AM51" i="2" s="1"/>
  <c r="W50" i="2"/>
  <c r="V50" i="2"/>
  <c r="K50" i="2"/>
  <c r="L50" i="2" s="1"/>
  <c r="M50" i="2" s="1"/>
  <c r="G50" i="2"/>
  <c r="AM50" i="2" s="1"/>
  <c r="W49" i="2"/>
  <c r="V49" i="2"/>
  <c r="K49" i="2"/>
  <c r="L49" i="2" s="1"/>
  <c r="M49" i="2" s="1"/>
  <c r="G49" i="2"/>
  <c r="AM49" i="2" s="1"/>
  <c r="X48" i="2"/>
  <c r="Q48" i="2"/>
  <c r="N48" i="2"/>
  <c r="G48" i="2"/>
  <c r="W47" i="2"/>
  <c r="V47" i="2"/>
  <c r="K47" i="2"/>
  <c r="L47" i="2" s="1"/>
  <c r="M47" i="2" s="1"/>
  <c r="G47" i="2"/>
  <c r="AM47" i="2" s="1"/>
  <c r="W46" i="2"/>
  <c r="V46" i="2"/>
  <c r="K46" i="2"/>
  <c r="L46" i="2" s="1"/>
  <c r="M46" i="2" s="1"/>
  <c r="G46" i="2"/>
  <c r="AM46" i="2" s="1"/>
  <c r="W45" i="2"/>
  <c r="V45" i="2"/>
  <c r="K45" i="2"/>
  <c r="L45" i="2" s="1"/>
  <c r="M45" i="2" s="1"/>
  <c r="G45" i="2"/>
  <c r="AM45" i="2" s="1"/>
  <c r="W44" i="2"/>
  <c r="V44" i="2"/>
  <c r="K44" i="2"/>
  <c r="L44" i="2" s="1"/>
  <c r="M44" i="2" s="1"/>
  <c r="G44" i="2"/>
  <c r="AM44" i="2" s="1"/>
  <c r="W43" i="2"/>
  <c r="V43" i="2"/>
  <c r="K43" i="2"/>
  <c r="L43" i="2" s="1"/>
  <c r="M43" i="2" s="1"/>
  <c r="G43" i="2"/>
  <c r="AM43" i="2" s="1"/>
  <c r="W42" i="2"/>
  <c r="V42" i="2"/>
  <c r="K42" i="2"/>
  <c r="L42" i="2" s="1"/>
  <c r="M42" i="2" s="1"/>
  <c r="G42" i="2"/>
  <c r="AM42" i="2" s="1"/>
  <c r="W41" i="2"/>
  <c r="V41" i="2"/>
  <c r="K41" i="2"/>
  <c r="L41" i="2" s="1"/>
  <c r="M41" i="2" s="1"/>
  <c r="G41" i="2"/>
  <c r="AM41" i="2" s="1"/>
  <c r="X40" i="2"/>
  <c r="Q40" i="2"/>
  <c r="N40" i="2"/>
  <c r="G40" i="2"/>
  <c r="W39" i="2"/>
  <c r="V39" i="2"/>
  <c r="K39" i="2"/>
  <c r="L39" i="2" s="1"/>
  <c r="M39" i="2" s="1"/>
  <c r="G39" i="2"/>
  <c r="AM39" i="2" s="1"/>
  <c r="W38" i="2"/>
  <c r="V38" i="2"/>
  <c r="K38" i="2"/>
  <c r="L38" i="2" s="1"/>
  <c r="M38" i="2" s="1"/>
  <c r="G38" i="2"/>
  <c r="AM38" i="2" s="1"/>
  <c r="W37" i="2"/>
  <c r="V37" i="2"/>
  <c r="K37" i="2"/>
  <c r="L37" i="2" s="1"/>
  <c r="M37" i="2" s="1"/>
  <c r="G37" i="2"/>
  <c r="AM37" i="2" s="1"/>
  <c r="W36" i="2"/>
  <c r="V36" i="2"/>
  <c r="K36" i="2"/>
  <c r="L36" i="2" s="1"/>
  <c r="M36" i="2" s="1"/>
  <c r="G36" i="2"/>
  <c r="AM36" i="2" s="1"/>
  <c r="W35" i="2"/>
  <c r="V35" i="2"/>
  <c r="K35" i="2"/>
  <c r="L35" i="2" s="1"/>
  <c r="M35" i="2" s="1"/>
  <c r="G35" i="2"/>
  <c r="AM35" i="2" s="1"/>
  <c r="W34" i="2"/>
  <c r="V34" i="2"/>
  <c r="K34" i="2"/>
  <c r="L34" i="2" s="1"/>
  <c r="M34" i="2" s="1"/>
  <c r="G34" i="2"/>
  <c r="AM34" i="2" s="1"/>
  <c r="W33" i="2"/>
  <c r="V33" i="2"/>
  <c r="K33" i="2"/>
  <c r="L33" i="2" s="1"/>
  <c r="M33" i="2" s="1"/>
  <c r="G33" i="2"/>
  <c r="AM33" i="2" s="1"/>
  <c r="X32" i="2"/>
  <c r="Q32" i="2"/>
  <c r="N32" i="2"/>
  <c r="G32" i="2"/>
  <c r="W31" i="2"/>
  <c r="V31" i="2"/>
  <c r="K31" i="2"/>
  <c r="L31" i="2" s="1"/>
  <c r="M31" i="2" s="1"/>
  <c r="G31" i="2"/>
  <c r="AM31" i="2" s="1"/>
  <c r="W30" i="2"/>
  <c r="V30" i="2"/>
  <c r="K30" i="2"/>
  <c r="L30" i="2" s="1"/>
  <c r="M30" i="2" s="1"/>
  <c r="G30" i="2"/>
  <c r="AM30" i="2" s="1"/>
  <c r="W29" i="2"/>
  <c r="V29" i="2"/>
  <c r="K29" i="2"/>
  <c r="L29" i="2" s="1"/>
  <c r="M29" i="2" s="1"/>
  <c r="G29" i="2"/>
  <c r="AM29" i="2" s="1"/>
  <c r="W28" i="2"/>
  <c r="V28" i="2"/>
  <c r="K28" i="2"/>
  <c r="L28" i="2" s="1"/>
  <c r="M28" i="2" s="1"/>
  <c r="G28" i="2"/>
  <c r="AM28" i="2" s="1"/>
  <c r="W27" i="2"/>
  <c r="V27" i="2"/>
  <c r="K27" i="2"/>
  <c r="L27" i="2" s="1"/>
  <c r="M27" i="2" s="1"/>
  <c r="G27" i="2"/>
  <c r="AM27" i="2" s="1"/>
  <c r="W26" i="2"/>
  <c r="V26" i="2"/>
  <c r="K26" i="2"/>
  <c r="L26" i="2" s="1"/>
  <c r="M26" i="2" s="1"/>
  <c r="G26" i="2"/>
  <c r="AM26" i="2" s="1"/>
  <c r="W25" i="2"/>
  <c r="V25" i="2"/>
  <c r="K25" i="2"/>
  <c r="L25" i="2" s="1"/>
  <c r="M25" i="2" s="1"/>
  <c r="G25" i="2"/>
  <c r="AM25" i="2" s="1"/>
  <c r="X24" i="2"/>
  <c r="Q24" i="2"/>
  <c r="N24" i="2"/>
  <c r="G24" i="2"/>
  <c r="W23" i="2"/>
  <c r="V23" i="2"/>
  <c r="K23" i="2"/>
  <c r="L23" i="2" s="1"/>
  <c r="M23" i="2" s="1"/>
  <c r="G23" i="2"/>
  <c r="AM23" i="2" s="1"/>
  <c r="W22" i="2"/>
  <c r="V22" i="2"/>
  <c r="K22" i="2"/>
  <c r="L22" i="2" s="1"/>
  <c r="M22" i="2" s="1"/>
  <c r="G22" i="2"/>
  <c r="AM22" i="2" s="1"/>
  <c r="W21" i="2"/>
  <c r="V21" i="2"/>
  <c r="K21" i="2"/>
  <c r="L21" i="2" s="1"/>
  <c r="M21" i="2" s="1"/>
  <c r="G21" i="2"/>
  <c r="AM21" i="2" s="1"/>
  <c r="W20" i="2"/>
  <c r="V20" i="2"/>
  <c r="K20" i="2"/>
  <c r="L20" i="2" s="1"/>
  <c r="M20" i="2" s="1"/>
  <c r="G20" i="2"/>
  <c r="AM20" i="2" s="1"/>
  <c r="W19" i="2"/>
  <c r="V19" i="2"/>
  <c r="K19" i="2"/>
  <c r="L19" i="2" s="1"/>
  <c r="M19" i="2" s="1"/>
  <c r="G19" i="2"/>
  <c r="AM19" i="2" s="1"/>
  <c r="W18" i="2"/>
  <c r="V18" i="2"/>
  <c r="K18" i="2"/>
  <c r="L18" i="2" s="1"/>
  <c r="M18" i="2" s="1"/>
  <c r="G18" i="2"/>
  <c r="AM18" i="2" s="1"/>
  <c r="X17" i="2"/>
  <c r="Q17" i="2"/>
  <c r="N17" i="2"/>
  <c r="V17" i="2" s="1"/>
  <c r="W16" i="2"/>
  <c r="V16" i="2"/>
  <c r="K16" i="2"/>
  <c r="L16" i="2" s="1"/>
  <c r="M16" i="2" s="1"/>
  <c r="G16" i="2"/>
  <c r="AM16" i="2" s="1"/>
  <c r="W15" i="2"/>
  <c r="V15" i="2"/>
  <c r="K15" i="2"/>
  <c r="L15" i="2" s="1"/>
  <c r="M15" i="2" s="1"/>
  <c r="G15" i="2"/>
  <c r="AM15" i="2" s="1"/>
  <c r="W14" i="2"/>
  <c r="V14" i="2"/>
  <c r="K14" i="2"/>
  <c r="L14" i="2" s="1"/>
  <c r="M14" i="2" s="1"/>
  <c r="G14" i="2"/>
  <c r="W13" i="2"/>
  <c r="V13" i="2"/>
  <c r="K13" i="2"/>
  <c r="L13" i="2" s="1"/>
  <c r="M13" i="2" s="1"/>
  <c r="G13" i="2"/>
  <c r="AM13" i="2" s="1"/>
  <c r="W12" i="2"/>
  <c r="V12" i="2"/>
  <c r="K12" i="2"/>
  <c r="L12" i="2" s="1"/>
  <c r="M12" i="2" s="1"/>
  <c r="G12" i="2"/>
  <c r="AL12" i="2" s="1"/>
  <c r="W11" i="2"/>
  <c r="V11" i="2"/>
  <c r="K11" i="2"/>
  <c r="L11" i="2" s="1"/>
  <c r="M11" i="2" s="1"/>
  <c r="G11" i="2"/>
  <c r="AL11" i="2" s="1"/>
  <c r="W10" i="2"/>
  <c r="V10" i="2"/>
  <c r="K10" i="2"/>
  <c r="L10" i="2" s="1"/>
  <c r="M10" i="2" s="1"/>
  <c r="G10" i="2"/>
  <c r="AM10" i="2" s="1"/>
  <c r="W9" i="2"/>
  <c r="V9" i="2"/>
  <c r="K9" i="2"/>
  <c r="L9" i="2" s="1"/>
  <c r="M9" i="2" s="1"/>
  <c r="G9" i="2"/>
  <c r="X8" i="2"/>
  <c r="Q8" i="2"/>
  <c r="N8" i="2"/>
  <c r="E2" i="2"/>
  <c r="E1" i="2"/>
  <c r="U292" i="2" l="1"/>
  <c r="U147" i="2"/>
  <c r="U65" i="2"/>
  <c r="U285" i="2"/>
  <c r="U213" i="2"/>
  <c r="U72" i="2"/>
  <c r="U139" i="2"/>
  <c r="U288" i="2"/>
  <c r="U221" i="2"/>
  <c r="U151" i="2"/>
  <c r="U141" i="2"/>
  <c r="U68" i="2"/>
  <c r="U279" i="2"/>
  <c r="U269" i="2"/>
  <c r="U260" i="2"/>
  <c r="U251" i="2"/>
  <c r="U241" i="2"/>
  <c r="U233" i="2"/>
  <c r="U204" i="2"/>
  <c r="U195" i="2"/>
  <c r="U186" i="2"/>
  <c r="U177" i="2"/>
  <c r="U167" i="2"/>
  <c r="U158" i="2"/>
  <c r="U132" i="2"/>
  <c r="U122" i="2"/>
  <c r="U113" i="2"/>
  <c r="U104" i="2"/>
  <c r="U94" i="2"/>
  <c r="U85" i="2"/>
  <c r="U61" i="2"/>
  <c r="U52" i="2"/>
  <c r="U43" i="2"/>
  <c r="U34" i="2"/>
  <c r="U25" i="2"/>
  <c r="U15" i="2"/>
  <c r="U19" i="2"/>
  <c r="U152" i="2"/>
  <c r="U105" i="2"/>
  <c r="U44" i="2"/>
  <c r="U297" i="2"/>
  <c r="U287" i="2"/>
  <c r="U218" i="2"/>
  <c r="U150" i="2"/>
  <c r="U140" i="2"/>
  <c r="U69" i="2"/>
  <c r="U278" i="2"/>
  <c r="U268" i="2"/>
  <c r="U259" i="2"/>
  <c r="U250" i="2"/>
  <c r="U240" i="2"/>
  <c r="U220" i="2"/>
  <c r="U203" i="2"/>
  <c r="U194" i="2"/>
  <c r="U185" i="2"/>
  <c r="U175" i="2"/>
  <c r="U166" i="2"/>
  <c r="U157" i="2"/>
  <c r="U130" i="2"/>
  <c r="U121" i="2"/>
  <c r="U112" i="2"/>
  <c r="U103" i="2"/>
  <c r="U93" i="2"/>
  <c r="U84" i="2"/>
  <c r="U60" i="2"/>
  <c r="U51" i="2"/>
  <c r="U42" i="2"/>
  <c r="U33" i="2"/>
  <c r="U23" i="2"/>
  <c r="U142" i="2"/>
  <c r="U114" i="2"/>
  <c r="U35" i="2"/>
  <c r="U296" i="2"/>
  <c r="U286" i="2"/>
  <c r="U217" i="2"/>
  <c r="U149" i="2"/>
  <c r="U77" i="2"/>
  <c r="U70" i="2"/>
  <c r="U276" i="2"/>
  <c r="U267" i="2"/>
  <c r="U258" i="2"/>
  <c r="U248" i="2"/>
  <c r="U239" i="2"/>
  <c r="U211" i="2"/>
  <c r="U202" i="2"/>
  <c r="U193" i="2"/>
  <c r="U184" i="2"/>
  <c r="U174" i="2"/>
  <c r="U165" i="2"/>
  <c r="U156" i="2"/>
  <c r="U129" i="2"/>
  <c r="U120" i="2"/>
  <c r="U111" i="2"/>
  <c r="U101" i="2"/>
  <c r="U92" i="2"/>
  <c r="U83" i="2"/>
  <c r="U59" i="2"/>
  <c r="U50" i="2"/>
  <c r="U41" i="2"/>
  <c r="U31" i="2"/>
  <c r="U22" i="2"/>
  <c r="U13" i="2"/>
  <c r="U11" i="2"/>
  <c r="U271" i="2"/>
  <c r="U123" i="2"/>
  <c r="U53" i="2"/>
  <c r="U295" i="2"/>
  <c r="U226" i="2"/>
  <c r="U216" i="2"/>
  <c r="U148" i="2"/>
  <c r="U76" i="2"/>
  <c r="U66" i="2"/>
  <c r="U275" i="2"/>
  <c r="U266" i="2"/>
  <c r="U257" i="2"/>
  <c r="U247" i="2"/>
  <c r="U238" i="2"/>
  <c r="U210" i="2"/>
  <c r="U201" i="2"/>
  <c r="U192" i="2"/>
  <c r="U182" i="2"/>
  <c r="U173" i="2"/>
  <c r="U164" i="2"/>
  <c r="U137" i="2"/>
  <c r="U128" i="2"/>
  <c r="U119" i="2"/>
  <c r="U110" i="2"/>
  <c r="U100" i="2"/>
  <c r="U91" i="2"/>
  <c r="U82" i="2"/>
  <c r="U58" i="2"/>
  <c r="U49" i="2"/>
  <c r="U39" i="2"/>
  <c r="U30" i="2"/>
  <c r="U21" i="2"/>
  <c r="U12" i="2"/>
  <c r="U243" i="2"/>
  <c r="U187" i="2"/>
  <c r="U159" i="2"/>
  <c r="U96" i="2"/>
  <c r="U26" i="2"/>
  <c r="U294" i="2"/>
  <c r="U225" i="2"/>
  <c r="U215" i="2"/>
  <c r="U145" i="2"/>
  <c r="U75" i="2"/>
  <c r="U283" i="2"/>
  <c r="U274" i="2"/>
  <c r="U265" i="2"/>
  <c r="U255" i="2"/>
  <c r="U246" i="2"/>
  <c r="U237" i="2"/>
  <c r="U209" i="2"/>
  <c r="U200" i="2"/>
  <c r="U190" i="2"/>
  <c r="U181" i="2"/>
  <c r="U172" i="2"/>
  <c r="U163" i="2"/>
  <c r="U136" i="2"/>
  <c r="U127" i="2"/>
  <c r="U118" i="2"/>
  <c r="U108" i="2"/>
  <c r="U99" i="2"/>
  <c r="U90" i="2"/>
  <c r="U81" i="2"/>
  <c r="U57" i="2"/>
  <c r="U47" i="2"/>
  <c r="U38" i="2"/>
  <c r="U29" i="2"/>
  <c r="U20" i="2"/>
  <c r="U289" i="2"/>
  <c r="U280" i="2"/>
  <c r="U261" i="2"/>
  <c r="U234" i="2"/>
  <c r="U196" i="2"/>
  <c r="U168" i="2"/>
  <c r="U293" i="2"/>
  <c r="U224" i="2"/>
  <c r="U214" i="2"/>
  <c r="U144" i="2"/>
  <c r="U74" i="2"/>
  <c r="U282" i="2"/>
  <c r="U273" i="2"/>
  <c r="U264" i="2"/>
  <c r="U254" i="2"/>
  <c r="U245" i="2"/>
  <c r="U236" i="2"/>
  <c r="U208" i="2"/>
  <c r="U199" i="2"/>
  <c r="U189" i="2"/>
  <c r="U180" i="2"/>
  <c r="U171" i="2"/>
  <c r="U161" i="2"/>
  <c r="U135" i="2"/>
  <c r="U126" i="2"/>
  <c r="U116" i="2"/>
  <c r="U107" i="2"/>
  <c r="U98" i="2"/>
  <c r="U89" i="2"/>
  <c r="U80" i="2"/>
  <c r="U55" i="2"/>
  <c r="U46" i="2"/>
  <c r="U37" i="2"/>
  <c r="U28" i="2"/>
  <c r="U67" i="2"/>
  <c r="U252" i="2"/>
  <c r="U206" i="2"/>
  <c r="U178" i="2"/>
  <c r="U133" i="2"/>
  <c r="U62" i="2"/>
  <c r="U290" i="2"/>
  <c r="U223" i="2"/>
  <c r="U153" i="2"/>
  <c r="U143" i="2"/>
  <c r="U73" i="2"/>
  <c r="U281" i="2"/>
  <c r="U272" i="2"/>
  <c r="U262" i="2"/>
  <c r="U253" i="2"/>
  <c r="U244" i="2"/>
  <c r="U235" i="2"/>
  <c r="U207" i="2"/>
  <c r="U197" i="2"/>
  <c r="U188" i="2"/>
  <c r="U179" i="2"/>
  <c r="U170" i="2"/>
  <c r="U160" i="2"/>
  <c r="U134" i="2"/>
  <c r="U125" i="2"/>
  <c r="U115" i="2"/>
  <c r="U106" i="2"/>
  <c r="U97" i="2"/>
  <c r="U87" i="2"/>
  <c r="U63" i="2"/>
  <c r="U54" i="2"/>
  <c r="U45" i="2"/>
  <c r="U36" i="2"/>
  <c r="U27" i="2"/>
  <c r="U18" i="2"/>
  <c r="U222" i="2"/>
  <c r="U86" i="2"/>
  <c r="U16" i="2"/>
  <c r="L121" i="52"/>
  <c r="AC244" i="2"/>
  <c r="AC259" i="2"/>
  <c r="AC262" i="2"/>
  <c r="AN280" i="2"/>
  <c r="AC290" i="2"/>
  <c r="AN85" i="2"/>
  <c r="AC238" i="2"/>
  <c r="AC241" i="2"/>
  <c r="AB273" i="2"/>
  <c r="AB276" i="2"/>
  <c r="AB279" i="2"/>
  <c r="AB283" i="2"/>
  <c r="AC273" i="2"/>
  <c r="AC276" i="2"/>
  <c r="AN92" i="2"/>
  <c r="AC233" i="2"/>
  <c r="AC251" i="2"/>
  <c r="AC266" i="2"/>
  <c r="AC269" i="2"/>
  <c r="AC272" i="2"/>
  <c r="AN82" i="2"/>
  <c r="AB113" i="2"/>
  <c r="AB123" i="2"/>
  <c r="AC125" i="2"/>
  <c r="AC135" i="2"/>
  <c r="AC245" i="2"/>
  <c r="AC248" i="2"/>
  <c r="AB286" i="2"/>
  <c r="AC282" i="2"/>
  <c r="AN70" i="2"/>
  <c r="AB120" i="2"/>
  <c r="AB130" i="2"/>
  <c r="AC132" i="2"/>
  <c r="X219" i="2"/>
  <c r="AB262" i="2"/>
  <c r="AC265" i="2"/>
  <c r="AB268" i="2"/>
  <c r="AB274" i="2"/>
  <c r="AC280" i="2"/>
  <c r="AC288" i="2"/>
  <c r="G292" i="2"/>
  <c r="Q291" i="2"/>
  <c r="G291" i="2" s="1"/>
  <c r="AN283" i="2"/>
  <c r="X64" i="2"/>
  <c r="AN67" i="2"/>
  <c r="AB84" i="2"/>
  <c r="AC85" i="2"/>
  <c r="AN86" i="2"/>
  <c r="AB89" i="2"/>
  <c r="AC90" i="2"/>
  <c r="AN91" i="2"/>
  <c r="AB99" i="2"/>
  <c r="AC103" i="2"/>
  <c r="AB107" i="2"/>
  <c r="AB110" i="2"/>
  <c r="AB114" i="2"/>
  <c r="AB121" i="2"/>
  <c r="AB128" i="2"/>
  <c r="AC136" i="2"/>
  <c r="AC141" i="2"/>
  <c r="AC144" i="2"/>
  <c r="AC281" i="2"/>
  <c r="AN282" i="2"/>
  <c r="AC279" i="2"/>
  <c r="AC287" i="2"/>
  <c r="V292" i="2"/>
  <c r="G8" i="2"/>
  <c r="AN66" i="2"/>
  <c r="AB81" i="2"/>
  <c r="AC82" i="2"/>
  <c r="AB94" i="2"/>
  <c r="AC98" i="2"/>
  <c r="AB105" i="2"/>
  <c r="AC106" i="2"/>
  <c r="AC113" i="2"/>
  <c r="AC120" i="2"/>
  <c r="AC127" i="2"/>
  <c r="AB134" i="2"/>
  <c r="AC140" i="2"/>
  <c r="AC236" i="2"/>
  <c r="AC240" i="2"/>
  <c r="AC243" i="2"/>
  <c r="AC247" i="2"/>
  <c r="AC250" i="2"/>
  <c r="AC254" i="2"/>
  <c r="AC257" i="2"/>
  <c r="AC261" i="2"/>
  <c r="AC264" i="2"/>
  <c r="AC268" i="2"/>
  <c r="AC271" i="2"/>
  <c r="AC275" i="2"/>
  <c r="AC278" i="2"/>
  <c r="AN279" i="2"/>
  <c r="AC289" i="2"/>
  <c r="AN68" i="2"/>
  <c r="AB87" i="2"/>
  <c r="AB92" i="2"/>
  <c r="AN94" i="2"/>
  <c r="AC97" i="2"/>
  <c r="AC101" i="2"/>
  <c r="AB104" i="2"/>
  <c r="AC112" i="2"/>
  <c r="AC116" i="2"/>
  <c r="AC119" i="2"/>
  <c r="AC123" i="2"/>
  <c r="AC126" i="2"/>
  <c r="AC130" i="2"/>
  <c r="AB133" i="2"/>
  <c r="AB137" i="2"/>
  <c r="AC142" i="2"/>
  <c r="AC235" i="2"/>
  <c r="AC239" i="2"/>
  <c r="AC246" i="2"/>
  <c r="AC253" i="2"/>
  <c r="AC260" i="2"/>
  <c r="AC267" i="2"/>
  <c r="AC274" i="2"/>
  <c r="AC286" i="2"/>
  <c r="X291" i="2"/>
  <c r="AC80" i="2"/>
  <c r="AN81" i="2"/>
  <c r="AC93" i="2"/>
  <c r="G17" i="2"/>
  <c r="AN65" i="2"/>
  <c r="AN80" i="2"/>
  <c r="AB86" i="2"/>
  <c r="AC87" i="2"/>
  <c r="AB91" i="2"/>
  <c r="AC92" i="2"/>
  <c r="AN93" i="2"/>
  <c r="AB96" i="2"/>
  <c r="AB100" i="2"/>
  <c r="AC104" i="2"/>
  <c r="AB108" i="2"/>
  <c r="AB111" i="2"/>
  <c r="AB115" i="2"/>
  <c r="AB118" i="2"/>
  <c r="AB122" i="2"/>
  <c r="AB125" i="2"/>
  <c r="AB129" i="2"/>
  <c r="AB132" i="2"/>
  <c r="AC133" i="2"/>
  <c r="AC137" i="2"/>
  <c r="AC283" i="2"/>
  <c r="AN285" i="2"/>
  <c r="AM285" i="2"/>
  <c r="AN292" i="2"/>
  <c r="AM292" i="2"/>
  <c r="AN9" i="2"/>
  <c r="AN11" i="2"/>
  <c r="AN12" i="2"/>
  <c r="AN13" i="2"/>
  <c r="AN14" i="2"/>
  <c r="AN15" i="2"/>
  <c r="AN16" i="2"/>
  <c r="AN19" i="2"/>
  <c r="AN20" i="2"/>
  <c r="AN21" i="2"/>
  <c r="AN22" i="2"/>
  <c r="AN23" i="2"/>
  <c r="AN25" i="2"/>
  <c r="AN26" i="2"/>
  <c r="AN27" i="2"/>
  <c r="AN28" i="2"/>
  <c r="AN29" i="2"/>
  <c r="AN30" i="2"/>
  <c r="AN31" i="2"/>
  <c r="AN33" i="2"/>
  <c r="AN34" i="2"/>
  <c r="AN35" i="2"/>
  <c r="AN36" i="2"/>
  <c r="AN37" i="2"/>
  <c r="AN38" i="2"/>
  <c r="AN39" i="2"/>
  <c r="AN41" i="2"/>
  <c r="AN42" i="2"/>
  <c r="AN43" i="2"/>
  <c r="AN44" i="2"/>
  <c r="AN45" i="2"/>
  <c r="AN46" i="2"/>
  <c r="AN47" i="2"/>
  <c r="AN49" i="2"/>
  <c r="AN50" i="2"/>
  <c r="AN51" i="2"/>
  <c r="AN52" i="2"/>
  <c r="AN53" i="2"/>
  <c r="AN54" i="2"/>
  <c r="AN55" i="2"/>
  <c r="AN57" i="2"/>
  <c r="AN58" i="2"/>
  <c r="AN59" i="2"/>
  <c r="AN60" i="2"/>
  <c r="AN61" i="2"/>
  <c r="AN62" i="2"/>
  <c r="AN63" i="2"/>
  <c r="X71" i="2"/>
  <c r="AN72" i="2"/>
  <c r="AN73" i="2"/>
  <c r="AN74" i="2"/>
  <c r="AN75" i="2"/>
  <c r="AN76" i="2"/>
  <c r="AN77" i="2"/>
  <c r="AN96" i="2"/>
  <c r="AN97" i="2"/>
  <c r="AN98" i="2"/>
  <c r="AN99" i="2"/>
  <c r="AN100" i="2"/>
  <c r="AN101" i="2"/>
  <c r="AN103" i="2"/>
  <c r="AN104" i="2"/>
  <c r="AN105" i="2"/>
  <c r="AN106" i="2"/>
  <c r="AN107" i="2"/>
  <c r="AN108" i="2"/>
  <c r="AN110" i="2"/>
  <c r="AN111" i="2"/>
  <c r="AN112" i="2"/>
  <c r="AN113" i="2"/>
  <c r="AN114" i="2"/>
  <c r="AN115" i="2"/>
  <c r="AN116" i="2"/>
  <c r="AN118" i="2"/>
  <c r="AN119" i="2"/>
  <c r="AN120" i="2"/>
  <c r="AN121" i="2"/>
  <c r="AN122" i="2"/>
  <c r="AN123" i="2"/>
  <c r="AN125" i="2"/>
  <c r="AN126" i="2"/>
  <c r="AN127" i="2"/>
  <c r="AN128" i="2"/>
  <c r="AN129" i="2"/>
  <c r="AN130" i="2"/>
  <c r="AN132" i="2"/>
  <c r="AN133" i="2"/>
  <c r="AN134" i="2"/>
  <c r="AN135" i="2"/>
  <c r="AN136" i="2"/>
  <c r="AN137" i="2"/>
  <c r="X138" i="2"/>
  <c r="AN139" i="2"/>
  <c r="AN140" i="2"/>
  <c r="AN141" i="2"/>
  <c r="AN142" i="2"/>
  <c r="AN143" i="2"/>
  <c r="AN144" i="2"/>
  <c r="AC145" i="2"/>
  <c r="AN145" i="2"/>
  <c r="X146" i="2"/>
  <c r="AN147" i="2"/>
  <c r="AC148" i="2"/>
  <c r="AN148" i="2"/>
  <c r="AC149" i="2"/>
  <c r="AN149" i="2"/>
  <c r="AC150" i="2"/>
  <c r="AN150" i="2"/>
  <c r="AC151" i="2"/>
  <c r="AN151" i="2"/>
  <c r="AC152" i="2"/>
  <c r="AN152" i="2"/>
  <c r="AC153" i="2"/>
  <c r="AN153" i="2"/>
  <c r="AM157" i="2"/>
  <c r="AM158" i="2"/>
  <c r="AM159" i="2"/>
  <c r="AM160" i="2"/>
  <c r="AM161" i="2"/>
  <c r="AM163" i="2"/>
  <c r="AM164" i="2"/>
  <c r="AM165" i="2"/>
  <c r="AM166" i="2"/>
  <c r="AM167" i="2"/>
  <c r="AM168" i="2"/>
  <c r="AN170" i="2"/>
  <c r="AN171" i="2"/>
  <c r="AN172" i="2"/>
  <c r="AN173" i="2"/>
  <c r="AN174" i="2"/>
  <c r="AN175" i="2"/>
  <c r="AN177" i="2"/>
  <c r="AN178" i="2"/>
  <c r="AN179" i="2"/>
  <c r="AN180" i="2"/>
  <c r="AN181" i="2"/>
  <c r="AN182" i="2"/>
  <c r="AN184" i="2"/>
  <c r="AN185" i="2"/>
  <c r="AN186" i="2"/>
  <c r="AN187" i="2"/>
  <c r="AN188" i="2"/>
  <c r="AN189" i="2"/>
  <c r="AN190" i="2"/>
  <c r="AN192" i="2"/>
  <c r="AN193" i="2"/>
  <c r="AN194" i="2"/>
  <c r="AN195" i="2"/>
  <c r="AN196" i="2"/>
  <c r="AN197" i="2"/>
  <c r="AN199" i="2"/>
  <c r="AN200" i="2"/>
  <c r="AN201" i="2"/>
  <c r="AN202" i="2"/>
  <c r="AN203" i="2"/>
  <c r="AN204" i="2"/>
  <c r="AN206" i="2"/>
  <c r="AN207" i="2"/>
  <c r="AN208" i="2"/>
  <c r="AN209" i="2"/>
  <c r="AN210" i="2"/>
  <c r="AN211" i="2"/>
  <c r="AN213" i="2"/>
  <c r="AN214" i="2"/>
  <c r="AN215" i="2"/>
  <c r="AN216" i="2"/>
  <c r="AN217" i="2"/>
  <c r="AN218" i="2"/>
  <c r="AN220" i="2"/>
  <c r="AN221" i="2"/>
  <c r="AN222" i="2"/>
  <c r="AN223" i="2"/>
  <c r="AN224" i="2"/>
  <c r="AN225" i="2"/>
  <c r="AN226" i="2"/>
  <c r="AN233" i="2"/>
  <c r="AN234" i="2"/>
  <c r="AN235" i="2"/>
  <c r="AN236" i="2"/>
  <c r="AN237" i="2"/>
  <c r="AN238" i="2"/>
  <c r="AN239" i="2"/>
  <c r="AN240" i="2"/>
  <c r="AN241" i="2"/>
  <c r="AN243" i="2"/>
  <c r="AN244" i="2"/>
  <c r="AN245" i="2"/>
  <c r="AN246" i="2"/>
  <c r="AN247" i="2"/>
  <c r="AN248" i="2"/>
  <c r="AN250" i="2"/>
  <c r="AN251" i="2"/>
  <c r="AN252" i="2"/>
  <c r="AN253" i="2"/>
  <c r="AN254" i="2"/>
  <c r="AN255" i="2"/>
  <c r="AN257" i="2"/>
  <c r="AN258" i="2"/>
  <c r="AN259" i="2"/>
  <c r="AN260" i="2"/>
  <c r="AN261" i="2"/>
  <c r="AN262" i="2"/>
  <c r="AN264" i="2"/>
  <c r="AN265" i="2"/>
  <c r="AN266" i="2"/>
  <c r="AN267" i="2"/>
  <c r="AN268" i="2"/>
  <c r="AN269" i="2"/>
  <c r="AN271" i="2"/>
  <c r="AN272" i="2"/>
  <c r="AN273" i="2"/>
  <c r="AN274" i="2"/>
  <c r="AN275" i="2"/>
  <c r="AN276" i="2"/>
  <c r="AM286" i="2"/>
  <c r="AB287" i="2"/>
  <c r="AM287" i="2"/>
  <c r="AB288" i="2"/>
  <c r="AM288" i="2"/>
  <c r="AB289" i="2"/>
  <c r="AM289" i="2"/>
  <c r="AB290" i="2"/>
  <c r="AM290" i="2"/>
  <c r="AB293" i="2"/>
  <c r="AM293" i="2"/>
  <c r="AB294" i="2"/>
  <c r="AM294" i="2"/>
  <c r="AB295" i="2"/>
  <c r="AM295" i="2"/>
  <c r="AB296" i="2"/>
  <c r="AM296" i="2"/>
  <c r="AM297" i="2"/>
  <c r="V139" i="2"/>
  <c r="AB140" i="2"/>
  <c r="AB141" i="2"/>
  <c r="AB142" i="2"/>
  <c r="AB143" i="2"/>
  <c r="AB144" i="2"/>
  <c r="AB145" i="2"/>
  <c r="AB148" i="2"/>
  <c r="AB149" i="2"/>
  <c r="AB150" i="2"/>
  <c r="AB151" i="2"/>
  <c r="AB152" i="2"/>
  <c r="V155" i="2"/>
  <c r="Q284" i="2"/>
  <c r="G284" i="2" s="1"/>
  <c r="AC293" i="2"/>
  <c r="AC294" i="2"/>
  <c r="AC295" i="2"/>
  <c r="AC296" i="2"/>
  <c r="M2" i="51"/>
  <c r="J132" i="51" s="1"/>
  <c r="BD91" i="49"/>
  <c r="BL91" i="49"/>
  <c r="BT91" i="49"/>
  <c r="CB91" i="49"/>
  <c r="CJ91" i="49"/>
  <c r="BR91" i="49"/>
  <c r="CH91" i="49"/>
  <c r="BJ91" i="49"/>
  <c r="BZ91" i="49"/>
  <c r="BC91" i="49"/>
  <c r="BK91" i="49"/>
  <c r="BS91" i="49"/>
  <c r="CA91" i="49"/>
  <c r="CI91" i="49"/>
  <c r="BE91" i="49"/>
  <c r="BM91" i="49"/>
  <c r="BU91" i="49"/>
  <c r="CC91" i="49"/>
  <c r="CK91" i="49"/>
  <c r="BN91" i="49"/>
  <c r="BV91" i="49"/>
  <c r="CD91" i="49"/>
  <c r="CL91" i="49"/>
  <c r="BG91" i="49"/>
  <c r="BO91" i="49"/>
  <c r="BW91" i="49"/>
  <c r="CE91" i="49"/>
  <c r="CM91" i="49"/>
  <c r="BH91" i="49"/>
  <c r="BP91" i="49"/>
  <c r="BX91" i="49"/>
  <c r="CF91" i="49"/>
  <c r="CN91" i="49"/>
  <c r="BI91" i="49"/>
  <c r="BQ91" i="49"/>
  <c r="BY91" i="49"/>
  <c r="CG91" i="49"/>
  <c r="CO91" i="49"/>
  <c r="N6" i="52"/>
  <c r="N5" i="52"/>
  <c r="Q6" i="52" l="1"/>
  <c r="R6" i="52" s="1"/>
  <c r="Q5" i="52"/>
  <c r="R5" i="52" s="1"/>
  <c r="J52" i="51"/>
  <c r="J16" i="51"/>
  <c r="J114" i="51"/>
  <c r="J18" i="51"/>
  <c r="J85" i="51"/>
  <c r="J35" i="51"/>
  <c r="S54" i="52"/>
  <c r="S111" i="52"/>
  <c r="S90" i="52"/>
  <c r="S115" i="52"/>
  <c r="S86" i="52"/>
  <c r="J12" i="51"/>
  <c r="J14" i="51"/>
  <c r="J39" i="51"/>
  <c r="S6" i="52"/>
  <c r="S101" i="52"/>
  <c r="S70" i="52"/>
  <c r="S97" i="52"/>
  <c r="S59" i="52"/>
  <c r="S57" i="52"/>
  <c r="S4" i="52"/>
  <c r="S102" i="52"/>
  <c r="S45" i="52"/>
  <c r="S51" i="52"/>
  <c r="S13" i="52"/>
  <c r="S11" i="52"/>
  <c r="S47" i="52"/>
  <c r="S20" i="52"/>
  <c r="J104" i="51"/>
  <c r="J72" i="51"/>
  <c r="J40" i="51"/>
  <c r="J8" i="51"/>
  <c r="J107" i="51"/>
  <c r="J75" i="51"/>
  <c r="J43" i="51"/>
  <c r="J106" i="51"/>
  <c r="J74" i="51"/>
  <c r="J42" i="51"/>
  <c r="J10" i="51"/>
  <c r="J109" i="51"/>
  <c r="J77" i="51"/>
  <c r="J45" i="51"/>
  <c r="J13" i="51"/>
  <c r="J31" i="51"/>
  <c r="S44" i="52"/>
  <c r="S14" i="52"/>
  <c r="S35" i="52"/>
  <c r="S99" i="52"/>
  <c r="S75" i="52"/>
  <c r="S85" i="52"/>
  <c r="S82" i="52"/>
  <c r="S17" i="52"/>
  <c r="S106" i="52"/>
  <c r="S46" i="52"/>
  <c r="S66" i="52"/>
  <c r="S25" i="52"/>
  <c r="S53" i="52"/>
  <c r="S100" i="52"/>
  <c r="J84" i="51"/>
  <c r="J87" i="51"/>
  <c r="J86" i="51"/>
  <c r="J121" i="51"/>
  <c r="J25" i="51"/>
  <c r="J48" i="51"/>
  <c r="J51" i="51"/>
  <c r="J117" i="51"/>
  <c r="S79" i="52"/>
  <c r="S95" i="52"/>
  <c r="S84" i="52"/>
  <c r="J44" i="51"/>
  <c r="J47" i="51"/>
  <c r="J46" i="51"/>
  <c r="J49" i="51"/>
  <c r="J68" i="51"/>
  <c r="J103" i="51"/>
  <c r="J102" i="51"/>
  <c r="J6" i="51"/>
  <c r="J41" i="51"/>
  <c r="J9" i="51"/>
  <c r="S9" i="52"/>
  <c r="S74" i="52"/>
  <c r="J116" i="51"/>
  <c r="J119" i="51"/>
  <c r="J118" i="51"/>
  <c r="J22" i="51"/>
  <c r="J57" i="51"/>
  <c r="J112" i="51"/>
  <c r="J115" i="51"/>
  <c r="J82" i="51"/>
  <c r="J53" i="51"/>
  <c r="S36" i="52"/>
  <c r="S117" i="52"/>
  <c r="J76" i="51"/>
  <c r="J111" i="51"/>
  <c r="J110" i="51"/>
  <c r="J78" i="51"/>
  <c r="J81" i="51"/>
  <c r="J17" i="51"/>
  <c r="J100" i="51"/>
  <c r="J135" i="51"/>
  <c r="J71" i="51"/>
  <c r="J70" i="51"/>
  <c r="J38" i="51"/>
  <c r="J73" i="51"/>
  <c r="J15" i="51"/>
  <c r="S81" i="52"/>
  <c r="S73" i="52"/>
  <c r="S65" i="52"/>
  <c r="S24" i="52"/>
  <c r="S40" i="52"/>
  <c r="J96" i="51"/>
  <c r="J133" i="51"/>
  <c r="S112" i="52"/>
  <c r="S26" i="52"/>
  <c r="S71" i="52"/>
  <c r="S94" i="52"/>
  <c r="S96" i="52"/>
  <c r="S72" i="52"/>
  <c r="S30" i="52"/>
  <c r="S48" i="52"/>
  <c r="S80" i="52"/>
  <c r="S55" i="52"/>
  <c r="S12" i="52"/>
  <c r="S61" i="52"/>
  <c r="S19" i="52"/>
  <c r="J64" i="51"/>
  <c r="J131" i="51"/>
  <c r="J130" i="51"/>
  <c r="J66" i="51"/>
  <c r="J101" i="51"/>
  <c r="J37" i="51"/>
  <c r="J7" i="51"/>
  <c r="S58" i="52"/>
  <c r="J124" i="51"/>
  <c r="J92" i="51"/>
  <c r="J60" i="51"/>
  <c r="J28" i="51"/>
  <c r="J127" i="51"/>
  <c r="J95" i="51"/>
  <c r="J63" i="51"/>
  <c r="J126" i="51"/>
  <c r="J94" i="51"/>
  <c r="J62" i="51"/>
  <c r="J30" i="51"/>
  <c r="J129" i="51"/>
  <c r="J97" i="51"/>
  <c r="J65" i="51"/>
  <c r="J33" i="51"/>
  <c r="J27" i="51"/>
  <c r="J19" i="51"/>
  <c r="S63" i="52"/>
  <c r="S37" i="52"/>
  <c r="S39" i="52"/>
  <c r="S105" i="52"/>
  <c r="S23" i="52"/>
  <c r="S103" i="52"/>
  <c r="S116" i="52"/>
  <c r="S110" i="52"/>
  <c r="S76" i="52"/>
  <c r="S114" i="52"/>
  <c r="S108" i="52"/>
  <c r="S7" i="52"/>
  <c r="S109" i="52"/>
  <c r="S78" i="52"/>
  <c r="J20" i="51"/>
  <c r="J55" i="51"/>
  <c r="J54" i="51"/>
  <c r="J89" i="51"/>
  <c r="J23" i="51"/>
  <c r="J80" i="51"/>
  <c r="J83" i="51"/>
  <c r="J50" i="51"/>
  <c r="J21" i="51"/>
  <c r="S52" i="52"/>
  <c r="S22" i="52"/>
  <c r="S18" i="52"/>
  <c r="J108" i="51"/>
  <c r="J79" i="51"/>
  <c r="J113" i="51"/>
  <c r="J36" i="51"/>
  <c r="J134" i="51"/>
  <c r="J105" i="51"/>
  <c r="S41" i="52"/>
  <c r="S107" i="52"/>
  <c r="S87" i="52"/>
  <c r="S68" i="52"/>
  <c r="S32" i="52"/>
  <c r="S28" i="52"/>
  <c r="S34" i="52"/>
  <c r="J128" i="51"/>
  <c r="J32" i="51"/>
  <c r="J99" i="51"/>
  <c r="J67" i="51"/>
  <c r="J98" i="51"/>
  <c r="J34" i="51"/>
  <c r="J69" i="51"/>
  <c r="J5" i="51"/>
  <c r="J120" i="51"/>
  <c r="J88" i="51"/>
  <c r="J56" i="51"/>
  <c r="J24" i="51"/>
  <c r="J123" i="51"/>
  <c r="J91" i="51"/>
  <c r="J59" i="51"/>
  <c r="J122" i="51"/>
  <c r="J90" i="51"/>
  <c r="J58" i="51"/>
  <c r="J26" i="51"/>
  <c r="J125" i="51"/>
  <c r="J93" i="51"/>
  <c r="J61" i="51"/>
  <c r="J29" i="51"/>
  <c r="J11" i="51"/>
  <c r="S15" i="52"/>
  <c r="S38" i="52"/>
  <c r="S92" i="52"/>
  <c r="S16" i="52"/>
  <c r="S88" i="52"/>
  <c r="S33" i="52"/>
  <c r="S50" i="52"/>
  <c r="S93" i="52"/>
  <c r="S89" i="52"/>
  <c r="S10" i="52"/>
  <c r="S42" i="52"/>
  <c r="S83" i="52"/>
  <c r="S43" i="52"/>
  <c r="S21" i="52"/>
  <c r="S104" i="52"/>
  <c r="S118" i="52"/>
  <c r="S8" i="52"/>
  <c r="S56" i="52"/>
  <c r="S67" i="52"/>
  <c r="S77" i="52"/>
  <c r="S113" i="52"/>
  <c r="S31" i="52"/>
  <c r="S27" i="52"/>
  <c r="S69" i="52"/>
  <c r="S64" i="52"/>
  <c r="S62" i="52"/>
  <c r="S49" i="52"/>
  <c r="S98" i="52"/>
  <c r="P21" i="18"/>
  <c r="W102" i="52"/>
  <c r="W97" i="52"/>
  <c r="W30" i="52"/>
  <c r="W58" i="52"/>
  <c r="W110" i="52"/>
  <c r="W59" i="52"/>
  <c r="W11" i="52"/>
  <c r="W39" i="52"/>
  <c r="W31" i="52"/>
  <c r="W74" i="52"/>
  <c r="W23" i="52"/>
  <c r="W85" i="52"/>
  <c r="W69" i="52"/>
  <c r="W66" i="52"/>
  <c r="W101" i="52"/>
  <c r="W49" i="52"/>
  <c r="W18" i="52"/>
  <c r="W76" i="52"/>
  <c r="W70" i="52"/>
  <c r="W99" i="52"/>
  <c r="W4" i="52"/>
  <c r="W25" i="52"/>
  <c r="W62" i="52"/>
  <c r="W108" i="52"/>
  <c r="W117" i="52"/>
  <c r="W51" i="52"/>
  <c r="W96" i="52"/>
  <c r="W93" i="52"/>
  <c r="W19" i="52"/>
  <c r="W48" i="52"/>
  <c r="W21" i="52"/>
  <c r="W33" i="52"/>
  <c r="W40" i="52"/>
  <c r="W77" i="52"/>
  <c r="W46" i="52"/>
  <c r="W118" i="52"/>
  <c r="W54" i="52"/>
  <c r="W52" i="52"/>
  <c r="W15" i="52"/>
  <c r="W14" i="52"/>
  <c r="W8" i="52"/>
  <c r="W64" i="52"/>
  <c r="W10" i="52"/>
  <c r="W104" i="52"/>
  <c r="W42" i="52"/>
  <c r="W84" i="52"/>
  <c r="W57" i="52"/>
  <c r="W9" i="52"/>
  <c r="W87" i="52"/>
  <c r="W72" i="52"/>
  <c r="W36" i="52"/>
  <c r="W37" i="52"/>
  <c r="W47" i="52"/>
  <c r="W35" i="52"/>
  <c r="W13" i="52"/>
  <c r="W109" i="52"/>
  <c r="W41" i="52"/>
  <c r="W53" i="52"/>
  <c r="W73" i="52"/>
  <c r="W16" i="52"/>
  <c r="W112" i="52"/>
  <c r="W79" i="52"/>
  <c r="W65" i="52"/>
  <c r="W90" i="52"/>
  <c r="W26" i="52"/>
  <c r="W103" i="52"/>
  <c r="W106" i="52"/>
  <c r="W82" i="52"/>
  <c r="W95" i="52"/>
  <c r="W7" i="52"/>
  <c r="W61" i="52"/>
  <c r="W88" i="52"/>
  <c r="W116" i="52"/>
  <c r="W12" i="52"/>
  <c r="W43" i="52"/>
  <c r="W111" i="52"/>
  <c r="W27" i="52"/>
  <c r="W75" i="52"/>
  <c r="W44" i="52"/>
  <c r="W32" i="52"/>
  <c r="W89" i="52"/>
  <c r="W94" i="52"/>
  <c r="W114" i="52"/>
  <c r="W115" i="52"/>
  <c r="W22" i="52"/>
  <c r="W38" i="52"/>
  <c r="W50" i="52"/>
  <c r="W56" i="52"/>
  <c r="W83" i="52"/>
  <c r="W28" i="52"/>
  <c r="W68" i="52"/>
  <c r="W92" i="52"/>
  <c r="W105" i="52"/>
  <c r="W80" i="52"/>
  <c r="W107" i="52"/>
  <c r="W63" i="52"/>
  <c r="W98" i="52"/>
  <c r="W34" i="52"/>
  <c r="W45" i="52"/>
  <c r="W6" i="52"/>
  <c r="W78" i="52"/>
  <c r="W17" i="52"/>
  <c r="W71" i="52"/>
  <c r="W24" i="52"/>
  <c r="W100" i="52"/>
  <c r="W20" i="52"/>
  <c r="W86" i="52"/>
  <c r="W67" i="52"/>
  <c r="W55" i="52"/>
  <c r="W113" i="52"/>
  <c r="W81" i="52"/>
  <c r="Y116" i="52" l="1"/>
  <c r="Y39" i="52"/>
  <c r="Y80" i="52"/>
  <c r="Y112" i="52"/>
  <c r="Y65" i="52"/>
  <c r="Y74" i="52"/>
  <c r="Y95" i="52"/>
  <c r="Y25" i="52"/>
  <c r="Y99" i="52"/>
  <c r="Y20" i="52"/>
  <c r="Y57" i="52"/>
  <c r="Y101" i="52"/>
  <c r="Y86" i="52"/>
  <c r="Y54" i="52"/>
  <c r="Y49" i="52"/>
  <c r="Y27" i="52"/>
  <c r="Y67" i="52"/>
  <c r="Y42" i="52"/>
  <c r="Y50" i="52"/>
  <c r="Y92" i="52"/>
  <c r="Y108" i="52"/>
  <c r="Y19" i="52"/>
  <c r="Y96" i="52"/>
  <c r="Y17" i="52"/>
  <c r="Y51" i="52"/>
  <c r="Y28" i="52"/>
  <c r="Y66" i="52"/>
  <c r="Y35" i="52"/>
  <c r="Y6" i="52"/>
  <c r="Y90" i="52"/>
  <c r="Y37" i="52"/>
  <c r="Y73" i="52"/>
  <c r="Y45" i="52"/>
  <c r="Y10" i="52"/>
  <c r="Y103" i="52"/>
  <c r="Y81" i="52"/>
  <c r="Y14" i="52"/>
  <c r="Y97" i="52"/>
  <c r="Y77" i="52"/>
  <c r="Y47" i="52"/>
  <c r="Y114" i="52"/>
  <c r="Y9" i="52"/>
  <c r="Y21" i="52"/>
  <c r="Y18" i="52"/>
  <c r="Y76" i="52"/>
  <c r="Y30" i="52"/>
  <c r="Y113" i="52"/>
  <c r="Y89" i="52"/>
  <c r="Y88" i="52"/>
  <c r="Y68" i="52"/>
  <c r="Y23" i="52"/>
  <c r="Y12" i="52"/>
  <c r="Y71" i="52"/>
  <c r="Y40" i="52"/>
  <c r="Y36" i="52"/>
  <c r="Y46" i="52"/>
  <c r="Y85" i="52"/>
  <c r="Y102" i="52"/>
  <c r="Y111" i="52"/>
  <c r="Y104" i="52"/>
  <c r="Y107" i="52"/>
  <c r="Y82" i="52"/>
  <c r="Y59" i="52"/>
  <c r="Y31" i="52"/>
  <c r="Y78" i="52"/>
  <c r="Y61" i="52"/>
  <c r="Y117" i="52"/>
  <c r="Y79" i="52"/>
  <c r="Y56" i="52"/>
  <c r="Y41" i="52"/>
  <c r="Y109" i="52"/>
  <c r="Y11" i="52"/>
  <c r="Y64" i="52"/>
  <c r="Y22" i="52"/>
  <c r="Y7" i="52"/>
  <c r="Y110" i="52"/>
  <c r="Y105" i="52"/>
  <c r="Y55" i="52"/>
  <c r="Y72" i="52"/>
  <c r="Y24" i="52"/>
  <c r="Y53" i="52"/>
  <c r="Y106" i="52"/>
  <c r="Y75" i="52"/>
  <c r="Y13" i="52"/>
  <c r="Y4" i="52"/>
  <c r="Y70" i="52"/>
  <c r="Y34" i="52"/>
  <c r="Y48" i="52"/>
  <c r="Y115" i="52"/>
  <c r="Y33" i="52"/>
  <c r="Y94" i="52"/>
  <c r="Y62" i="52"/>
  <c r="Y38" i="52"/>
  <c r="Y32" i="52"/>
  <c r="Y63" i="52"/>
  <c r="Y100" i="52"/>
  <c r="Y8" i="52"/>
  <c r="Y43" i="52"/>
  <c r="Y15" i="52"/>
  <c r="Y98" i="52"/>
  <c r="Y69" i="52"/>
  <c r="Y118" i="52"/>
  <c r="Y83" i="52"/>
  <c r="Y93" i="52"/>
  <c r="Y16" i="52"/>
  <c r="Y87" i="52"/>
  <c r="Y52" i="52"/>
  <c r="Y58" i="52"/>
  <c r="Y26" i="52"/>
  <c r="Y84" i="52"/>
  <c r="Y44" i="52"/>
  <c r="S5" i="52"/>
  <c r="AL10" i="2"/>
  <c r="AL9" i="2"/>
  <c r="W5" i="52"/>
  <c r="Y5" i="52" l="1"/>
  <c r="AL14" i="2"/>
  <c r="AL18" i="2" l="1"/>
  <c r="B43" i="20"/>
  <c r="B47" i="38"/>
  <c r="CP15" i="49"/>
  <c r="B31" i="27"/>
  <c r="B40" i="43"/>
  <c r="B37" i="36"/>
  <c r="B48" i="46"/>
  <c r="B41" i="15"/>
  <c r="N49" i="34"/>
  <c r="B40" i="15"/>
  <c r="J21" i="49"/>
  <c r="AQ83" i="2"/>
  <c r="B32" i="40"/>
  <c r="K49" i="33"/>
  <c r="J17" i="49"/>
  <c r="B34" i="31"/>
  <c r="B46" i="24"/>
  <c r="B33" i="31"/>
  <c r="B38" i="11"/>
  <c r="B40" i="21"/>
  <c r="N41" i="45"/>
  <c r="B35" i="32"/>
  <c r="K48" i="24"/>
  <c r="B32" i="37"/>
  <c r="B36" i="46"/>
  <c r="Q11" i="11"/>
  <c r="B31" i="14"/>
  <c r="B44" i="37"/>
  <c r="B41" i="28"/>
  <c r="B45" i="38"/>
  <c r="B36" i="37"/>
  <c r="B43" i="42"/>
  <c r="B32" i="43"/>
  <c r="B49" i="44"/>
  <c r="C256" i="2"/>
  <c r="N45" i="18"/>
  <c r="N40" i="18"/>
  <c r="B31" i="32"/>
  <c r="Q9" i="42"/>
  <c r="B47" i="31"/>
  <c r="AQ251" i="2"/>
  <c r="B32" i="47"/>
  <c r="B45" i="32"/>
  <c r="B41" i="23"/>
  <c r="AR279" i="2"/>
  <c r="B44" i="43"/>
  <c r="AQ213" i="2"/>
  <c r="B38" i="23"/>
  <c r="B31" i="23"/>
  <c r="K37" i="18"/>
  <c r="N39" i="32"/>
  <c r="K43" i="28"/>
  <c r="B41" i="12"/>
  <c r="B43" i="29"/>
  <c r="B39" i="28"/>
  <c r="AB91" i="49"/>
  <c r="K33" i="11"/>
  <c r="B46" i="42"/>
  <c r="B40" i="41"/>
  <c r="B40" i="19"/>
  <c r="B37" i="21"/>
  <c r="B46" i="40"/>
  <c r="K43" i="23"/>
  <c r="B50" i="17"/>
  <c r="N41" i="10"/>
  <c r="B44" i="46"/>
  <c r="B37" i="46"/>
  <c r="AR145" i="2"/>
  <c r="K48" i="22"/>
  <c r="B48" i="19"/>
  <c r="B43" i="10"/>
  <c r="B46" i="29"/>
  <c r="B32" i="45"/>
  <c r="B49" i="12"/>
  <c r="B48" i="32"/>
  <c r="B37" i="42"/>
  <c r="AQ153" i="2"/>
  <c r="K32" i="18"/>
  <c r="F9" i="7"/>
  <c r="AR41" i="2"/>
  <c r="F41" i="7"/>
  <c r="B32" i="23"/>
  <c r="AP226" i="2"/>
  <c r="C22" i="49"/>
  <c r="B46" i="41"/>
  <c r="B42" i="27"/>
  <c r="AP214" i="2"/>
  <c r="B41" i="20"/>
  <c r="AW91" i="49"/>
  <c r="B43" i="23"/>
  <c r="C61" i="52"/>
  <c r="B36" i="19"/>
  <c r="B48" i="25"/>
  <c r="AP173" i="2"/>
  <c r="AQ264" i="2"/>
  <c r="K34" i="21"/>
  <c r="N33" i="18"/>
  <c r="N44" i="32"/>
  <c r="AO268" i="2"/>
  <c r="B42" i="45"/>
  <c r="B34" i="33"/>
  <c r="AR216" i="2"/>
  <c r="B48" i="15"/>
  <c r="B49" i="38"/>
  <c r="N47" i="16"/>
  <c r="N35" i="25"/>
  <c r="N39" i="23"/>
  <c r="N42" i="33"/>
  <c r="N36" i="25"/>
  <c r="C32" i="7"/>
  <c r="AR9" i="2"/>
  <c r="K42" i="43"/>
  <c r="N44" i="27"/>
  <c r="AP195" i="2"/>
  <c r="B48" i="12"/>
  <c r="B33" i="44"/>
  <c r="B41" i="46"/>
  <c r="B31" i="16"/>
  <c r="B37" i="17"/>
  <c r="B47" i="21"/>
  <c r="B42" i="36"/>
  <c r="B37" i="41"/>
  <c r="B36" i="43"/>
  <c r="B34" i="22"/>
  <c r="N50" i="41"/>
  <c r="K33" i="19"/>
  <c r="B49" i="36"/>
  <c r="B50" i="47"/>
  <c r="B32" i="18"/>
  <c r="B49" i="11"/>
  <c r="B50" i="30"/>
  <c r="B40" i="38"/>
  <c r="AO238" i="2"/>
  <c r="AP295" i="2"/>
  <c r="B38" i="34"/>
  <c r="B38" i="32"/>
  <c r="B49" i="43"/>
  <c r="B42" i="29"/>
  <c r="B36" i="10"/>
  <c r="B31" i="13"/>
  <c r="B33" i="11"/>
  <c r="AR233" i="2"/>
  <c r="B40" i="37"/>
  <c r="AR93" i="2"/>
  <c r="N45" i="36"/>
  <c r="B41" i="16"/>
  <c r="B40" i="44"/>
  <c r="K46" i="36"/>
  <c r="B35" i="43"/>
  <c r="B117" i="2"/>
  <c r="B47" i="20"/>
  <c r="D48" i="49"/>
  <c r="B49" i="32"/>
  <c r="B45" i="29"/>
  <c r="N31" i="32"/>
  <c r="B50" i="20"/>
  <c r="B32" i="10"/>
  <c r="AA91" i="49"/>
  <c r="B45" i="10"/>
  <c r="K48" i="44"/>
  <c r="B43" i="43"/>
  <c r="AQ286" i="2"/>
  <c r="AP202" i="2"/>
  <c r="B48" i="33"/>
  <c r="B35" i="35"/>
  <c r="B47" i="17"/>
  <c r="B47" i="28"/>
  <c r="B45" i="25"/>
  <c r="B42" i="11"/>
  <c r="B47" i="27"/>
  <c r="B49" i="15"/>
  <c r="B36" i="34"/>
  <c r="B43" i="36"/>
  <c r="K47" i="19"/>
  <c r="B37" i="26"/>
  <c r="N48" i="10"/>
  <c r="B48" i="38"/>
  <c r="AQ52" i="2"/>
  <c r="B37" i="29"/>
  <c r="N44" i="30"/>
  <c r="K48" i="36"/>
  <c r="B46" i="23"/>
  <c r="B48" i="43"/>
  <c r="N42" i="27"/>
  <c r="B44" i="39"/>
  <c r="B47" i="22"/>
  <c r="B49" i="21"/>
  <c r="B39" i="21"/>
  <c r="B47" i="29"/>
  <c r="B38" i="10"/>
  <c r="B37" i="30"/>
  <c r="B42" i="33"/>
  <c r="B41" i="25"/>
  <c r="N50" i="39"/>
  <c r="B43" i="32"/>
  <c r="B46" i="34"/>
  <c r="B42" i="22"/>
  <c r="B43" i="45"/>
  <c r="B46" i="21"/>
  <c r="B37" i="16"/>
  <c r="B33" i="19"/>
  <c r="N33" i="42"/>
  <c r="B45" i="34"/>
  <c r="B45" i="42"/>
  <c r="B32" i="24"/>
  <c r="K44" i="23"/>
  <c r="K33" i="24"/>
  <c r="K48" i="18"/>
  <c r="N38" i="24"/>
  <c r="N36" i="16"/>
  <c r="N43" i="30"/>
  <c r="B46" i="36"/>
  <c r="AQ82" i="2"/>
  <c r="N48" i="27"/>
  <c r="B37" i="39"/>
  <c r="B42" i="12"/>
  <c r="Q11" i="31"/>
  <c r="AO207" i="2"/>
  <c r="B50" i="41"/>
  <c r="K33" i="39"/>
  <c r="AR200" i="2"/>
  <c r="K42" i="42"/>
  <c r="AP196" i="2"/>
  <c r="AQ137" i="2"/>
  <c r="AP72" i="2"/>
  <c r="K46" i="38"/>
  <c r="K45" i="22"/>
  <c r="B33" i="18"/>
  <c r="N33" i="28"/>
  <c r="B43" i="24"/>
  <c r="B32" i="20"/>
  <c r="B46" i="37"/>
  <c r="B34" i="29"/>
  <c r="N42" i="12"/>
  <c r="B47" i="26"/>
  <c r="N50" i="16"/>
  <c r="B40" i="34"/>
  <c r="AO286" i="2"/>
  <c r="B44" i="13"/>
  <c r="B42" i="39"/>
  <c r="AQ161" i="2"/>
  <c r="AP234" i="2"/>
  <c r="AO142" i="2"/>
  <c r="B31" i="29"/>
  <c r="H5" i="48"/>
  <c r="B36" i="47"/>
  <c r="B40" i="46"/>
  <c r="B46" i="22"/>
  <c r="B49" i="19"/>
  <c r="B38" i="43"/>
  <c r="K45" i="28"/>
  <c r="B48" i="36"/>
  <c r="B37" i="34"/>
  <c r="B34" i="21"/>
  <c r="F12" i="7"/>
  <c r="B43" i="15"/>
  <c r="AO139" i="2"/>
  <c r="B41" i="31"/>
  <c r="B47" i="36"/>
  <c r="B44" i="26"/>
  <c r="B40" i="36"/>
  <c r="B36" i="35"/>
  <c r="B46" i="18"/>
  <c r="B44" i="18"/>
  <c r="B31" i="28"/>
  <c r="AO202" i="2"/>
  <c r="B48" i="34"/>
  <c r="C26" i="52"/>
  <c r="B44" i="28"/>
  <c r="B35" i="13"/>
  <c r="B44" i="12"/>
  <c r="B44" i="45"/>
  <c r="B44" i="15"/>
  <c r="N42" i="14"/>
  <c r="B39" i="31"/>
  <c r="B48" i="35"/>
  <c r="N49" i="42"/>
  <c r="N35" i="24"/>
  <c r="AO80" i="2"/>
  <c r="B31" i="15"/>
  <c r="B37" i="28"/>
  <c r="B45" i="24"/>
  <c r="N41" i="11"/>
  <c r="B46" i="16"/>
  <c r="B45" i="37"/>
  <c r="G29" i="49"/>
  <c r="B37" i="14"/>
  <c r="AP85" i="2"/>
  <c r="B48" i="23"/>
  <c r="B40" i="35"/>
  <c r="B40" i="33"/>
  <c r="B31" i="44"/>
  <c r="B36" i="33"/>
  <c r="B39" i="38"/>
  <c r="B42" i="32"/>
  <c r="N36" i="44"/>
  <c r="N34" i="42"/>
  <c r="B33" i="13"/>
  <c r="B48" i="13"/>
  <c r="B46" i="33"/>
  <c r="B35" i="38"/>
  <c r="B35" i="37"/>
  <c r="B40" i="24"/>
  <c r="K49" i="15"/>
  <c r="K45" i="24"/>
  <c r="B42" i="41"/>
  <c r="B36" i="42"/>
  <c r="K44" i="17"/>
  <c r="B32" i="25"/>
  <c r="B31" i="41"/>
  <c r="B38" i="31"/>
  <c r="B46" i="25"/>
  <c r="B44" i="35"/>
  <c r="B45" i="40"/>
  <c r="B43" i="13"/>
  <c r="H4" i="48"/>
  <c r="N38" i="26"/>
  <c r="B48" i="47"/>
  <c r="B32" i="46"/>
  <c r="C138" i="2"/>
  <c r="B43" i="33"/>
  <c r="B49" i="14"/>
  <c r="N45" i="23"/>
  <c r="B46" i="15"/>
  <c r="AO237" i="2"/>
  <c r="B49" i="33"/>
  <c r="B31" i="42"/>
  <c r="B43" i="18"/>
  <c r="AP130" i="2"/>
  <c r="B34" i="11"/>
  <c r="B39" i="13"/>
  <c r="B42" i="34"/>
  <c r="B48" i="20"/>
  <c r="B45" i="19"/>
  <c r="B38" i="42"/>
  <c r="AP119" i="2"/>
  <c r="B43" i="21"/>
  <c r="B41" i="41"/>
  <c r="B49" i="13"/>
  <c r="B38" i="16"/>
  <c r="B45" i="15"/>
  <c r="K39" i="17"/>
  <c r="B38" i="21"/>
  <c r="B39" i="35"/>
  <c r="AP96" i="2"/>
  <c r="B42" i="10"/>
  <c r="B36" i="30"/>
  <c r="AR49" i="2"/>
  <c r="B38" i="45"/>
  <c r="B42" i="42"/>
  <c r="B49" i="23"/>
  <c r="C205" i="2"/>
  <c r="N35" i="22"/>
  <c r="K39" i="32"/>
  <c r="B49" i="46"/>
  <c r="B49" i="45"/>
  <c r="B37" i="27"/>
  <c r="B36" i="13"/>
  <c r="B50" i="38"/>
  <c r="B44" i="22"/>
  <c r="B47" i="44"/>
  <c r="B41" i="37"/>
  <c r="B44" i="24"/>
  <c r="N40" i="22"/>
  <c r="B45" i="16"/>
  <c r="B49" i="27"/>
  <c r="B31" i="37"/>
  <c r="B44" i="29"/>
  <c r="K48" i="15"/>
  <c r="B46" i="17"/>
  <c r="B39" i="27"/>
  <c r="G9" i="11"/>
  <c r="B49" i="41"/>
  <c r="B39" i="17"/>
  <c r="B44" i="20"/>
  <c r="B44" i="36"/>
  <c r="B44" i="41"/>
  <c r="B47" i="34"/>
  <c r="B39" i="22"/>
  <c r="N36" i="42"/>
  <c r="F23" i="7"/>
  <c r="B44" i="40"/>
  <c r="AR280" i="2"/>
  <c r="B34" i="44"/>
  <c r="D57" i="49"/>
  <c r="N45" i="13"/>
  <c r="AR120" i="2"/>
  <c r="B33" i="39"/>
  <c r="B49" i="39"/>
  <c r="B40" i="20"/>
  <c r="B31" i="19"/>
  <c r="B39" i="45"/>
  <c r="G7" i="49"/>
  <c r="B35" i="31"/>
  <c r="K36" i="11"/>
  <c r="B42" i="21"/>
  <c r="C24" i="7"/>
  <c r="K46" i="35"/>
  <c r="B45" i="22"/>
  <c r="B31" i="35"/>
  <c r="AQ54" i="2"/>
  <c r="B50" i="43"/>
  <c r="B39" i="10"/>
  <c r="N38" i="20"/>
  <c r="K32" i="42"/>
  <c r="N33" i="43"/>
  <c r="AO12" i="2"/>
  <c r="N42" i="24"/>
  <c r="E20" i="52"/>
  <c r="B42" i="26"/>
  <c r="B169" i="2"/>
  <c r="AR194" i="2"/>
  <c r="B33" i="40"/>
  <c r="K45" i="23"/>
  <c r="AR132" i="2"/>
  <c r="K41" i="22"/>
  <c r="AR23" i="2"/>
  <c r="N36" i="17"/>
  <c r="B31" i="39"/>
  <c r="G41" i="49"/>
  <c r="K49" i="39"/>
  <c r="N41" i="44"/>
  <c r="K45" i="40"/>
  <c r="B44" i="21"/>
  <c r="B37" i="11"/>
  <c r="K34" i="26"/>
  <c r="B48" i="45"/>
  <c r="J5" i="49"/>
  <c r="N37" i="19"/>
  <c r="AO69" i="2"/>
  <c r="N41" i="46"/>
  <c r="B33" i="10"/>
  <c r="B45" i="47"/>
  <c r="B32" i="32"/>
  <c r="B38" i="37"/>
  <c r="B34" i="18"/>
  <c r="K44" i="11"/>
  <c r="B32" i="44"/>
  <c r="N32" i="39"/>
  <c r="B47" i="32"/>
  <c r="B41" i="32"/>
  <c r="B33" i="33"/>
  <c r="B49" i="30"/>
  <c r="K48" i="46"/>
  <c r="B46" i="45"/>
  <c r="B34" i="30"/>
  <c r="C191" i="2"/>
  <c r="N39" i="19"/>
  <c r="B36" i="32"/>
  <c r="B47" i="45"/>
  <c r="B35" i="40"/>
  <c r="B37" i="43"/>
  <c r="B38" i="25"/>
  <c r="B32" i="15"/>
  <c r="B42" i="17"/>
  <c r="B33" i="43"/>
  <c r="B47" i="24"/>
  <c r="AQ144" i="2"/>
  <c r="B35" i="16"/>
  <c r="B40" i="39"/>
  <c r="B43" i="41"/>
  <c r="B49" i="24"/>
  <c r="AQ44" i="2"/>
  <c r="B33" i="17"/>
  <c r="B41" i="24"/>
  <c r="B49" i="29"/>
  <c r="B42" i="37"/>
  <c r="AO19" i="2"/>
  <c r="B40" i="18"/>
  <c r="B38" i="20"/>
  <c r="B39" i="32"/>
  <c r="N38" i="42"/>
  <c r="B39" i="36"/>
  <c r="B43" i="19"/>
  <c r="B33" i="38"/>
  <c r="B44" i="25"/>
  <c r="B39" i="47"/>
  <c r="B32" i="26"/>
  <c r="K35" i="34"/>
  <c r="B45" i="27"/>
  <c r="AR28" i="2"/>
  <c r="B35" i="46"/>
  <c r="N44" i="35"/>
  <c r="B45" i="14"/>
  <c r="B50" i="11"/>
  <c r="B50" i="21"/>
  <c r="B40" i="14"/>
  <c r="K32" i="13"/>
  <c r="B50" i="29"/>
  <c r="B33" i="30"/>
  <c r="B48" i="26"/>
  <c r="C33" i="52"/>
  <c r="B46" i="35"/>
  <c r="B44" i="16"/>
  <c r="AO93" i="2"/>
  <c r="K35" i="15"/>
  <c r="K42" i="13"/>
  <c r="B47" i="13"/>
  <c r="AP265" i="2"/>
  <c r="B33" i="47"/>
  <c r="N42" i="43"/>
  <c r="B36" i="11"/>
  <c r="B50" i="19"/>
  <c r="B36" i="38"/>
  <c r="K37" i="39"/>
  <c r="B37" i="37"/>
  <c r="B42" i="31"/>
  <c r="K48" i="21"/>
  <c r="B35" i="33"/>
  <c r="B46" i="11"/>
  <c r="B50" i="22"/>
  <c r="AP106" i="2"/>
  <c r="B48" i="42"/>
  <c r="B45" i="17"/>
  <c r="AP69" i="2"/>
  <c r="Q9" i="13"/>
  <c r="B50" i="24"/>
  <c r="C27" i="7"/>
  <c r="Q9" i="11"/>
  <c r="B36" i="16"/>
  <c r="B48" i="22"/>
  <c r="B48" i="41"/>
  <c r="B44" i="47"/>
  <c r="B34" i="28"/>
  <c r="AO206" i="2"/>
  <c r="B36" i="25"/>
  <c r="B45" i="39"/>
  <c r="B38" i="41"/>
  <c r="B37" i="31"/>
  <c r="B50" i="26"/>
  <c r="B44" i="33"/>
  <c r="B46" i="19"/>
  <c r="B47" i="12"/>
  <c r="B46" i="38"/>
  <c r="C33" i="49"/>
  <c r="B47" i="18"/>
  <c r="K35" i="39"/>
  <c r="B41" i="29"/>
  <c r="K37" i="23"/>
  <c r="AQ258" i="2"/>
  <c r="AR46" i="2"/>
  <c r="K33" i="21"/>
  <c r="B39" i="44"/>
  <c r="B37" i="10"/>
  <c r="B49" i="40"/>
  <c r="B50" i="12"/>
  <c r="D62" i="49"/>
  <c r="K40" i="45"/>
  <c r="B42" i="19"/>
  <c r="B43" i="27"/>
  <c r="B50" i="40"/>
  <c r="B37" i="12"/>
  <c r="B47" i="30"/>
  <c r="N31" i="15"/>
  <c r="B39" i="16"/>
  <c r="B42" i="28"/>
  <c r="B41" i="13"/>
  <c r="B50" i="10"/>
  <c r="AP111" i="2"/>
  <c r="B50" i="39"/>
  <c r="B40" i="10"/>
  <c r="AQ181" i="2"/>
  <c r="B41" i="35"/>
  <c r="B32" i="31"/>
  <c r="B38" i="24"/>
  <c r="B45" i="46"/>
  <c r="B42" i="44"/>
  <c r="B46" i="39"/>
  <c r="B40" i="40"/>
  <c r="N39" i="29"/>
  <c r="B35" i="23"/>
  <c r="N38" i="12"/>
  <c r="B50" i="23"/>
  <c r="B50" i="25"/>
  <c r="B32" i="13"/>
  <c r="B50" i="46"/>
  <c r="N34" i="20"/>
  <c r="E36" i="52"/>
  <c r="B50" i="28"/>
  <c r="CP20" i="49"/>
  <c r="B49" i="31"/>
  <c r="B45" i="23"/>
  <c r="AP204" i="2"/>
  <c r="N48" i="43"/>
  <c r="K42" i="30"/>
  <c r="AO233" i="2"/>
  <c r="N34" i="16"/>
  <c r="B36" i="40"/>
  <c r="K31" i="17"/>
  <c r="B34" i="13"/>
  <c r="B48" i="16"/>
  <c r="B31" i="10"/>
  <c r="B49" i="34"/>
  <c r="B40" i="17"/>
  <c r="B40" i="13"/>
  <c r="H3" i="48"/>
  <c r="B34" i="15"/>
  <c r="B48" i="10"/>
  <c r="B38" i="33"/>
  <c r="B35" i="19"/>
  <c r="B38" i="17"/>
  <c r="N46" i="26"/>
  <c r="B39" i="12"/>
  <c r="AO98" i="2"/>
  <c r="B49" i="26"/>
  <c r="K48" i="30"/>
  <c r="K49" i="45"/>
  <c r="G34" i="49"/>
  <c r="N40" i="17"/>
  <c r="B35" i="42"/>
  <c r="B45" i="33"/>
  <c r="B109" i="2"/>
  <c r="B40" i="12"/>
  <c r="B40" i="16"/>
  <c r="B35" i="18"/>
  <c r="B34" i="23"/>
  <c r="B44" i="10"/>
  <c r="B32" i="14"/>
  <c r="B36" i="39"/>
  <c r="B35" i="11"/>
  <c r="N37" i="17"/>
  <c r="B41" i="42"/>
  <c r="B42" i="23"/>
  <c r="AR159" i="2"/>
  <c r="B38" i="30"/>
  <c r="B41" i="10"/>
  <c r="B33" i="36"/>
  <c r="Y91" i="49"/>
  <c r="AP174" i="2"/>
  <c r="B37" i="13"/>
  <c r="B34" i="14"/>
  <c r="B47" i="39"/>
  <c r="N41" i="14"/>
  <c r="B37" i="25"/>
  <c r="B50" i="32"/>
  <c r="B45" i="44"/>
  <c r="AQ275" i="2"/>
  <c r="B49" i="17"/>
  <c r="AP15" i="2"/>
  <c r="B47" i="23"/>
  <c r="B47" i="15"/>
  <c r="AP63" i="2"/>
  <c r="B42" i="47"/>
  <c r="B36" i="44"/>
  <c r="B31" i="34"/>
  <c r="K31" i="13"/>
  <c r="B33" i="25"/>
  <c r="B32" i="39"/>
  <c r="B37" i="24"/>
  <c r="AQ108" i="2"/>
  <c r="AO188" i="2"/>
  <c r="N40" i="19"/>
  <c r="D52" i="49"/>
  <c r="K47" i="45"/>
  <c r="B43" i="31"/>
  <c r="B50" i="33"/>
  <c r="B31" i="21"/>
  <c r="B36" i="45"/>
  <c r="B44" i="42"/>
  <c r="E33" i="52"/>
  <c r="B35" i="30"/>
  <c r="AR39" i="2"/>
  <c r="B32" i="35"/>
  <c r="B31" i="33"/>
  <c r="Q11" i="28"/>
  <c r="AQ47" i="2"/>
  <c r="N41" i="30"/>
  <c r="AQ168" i="2"/>
  <c r="AR282" i="2"/>
  <c r="AC91" i="49"/>
  <c r="K50" i="40"/>
  <c r="AP21" i="2"/>
  <c r="Q11" i="47"/>
  <c r="B47" i="43"/>
  <c r="B42" i="25"/>
  <c r="N50" i="32"/>
  <c r="G27" i="49"/>
  <c r="K49" i="13"/>
  <c r="AO247" i="2"/>
  <c r="AR86" i="2"/>
  <c r="AO274" i="2"/>
  <c r="C13" i="7"/>
  <c r="B39" i="29"/>
  <c r="C79" i="52"/>
  <c r="B41" i="26"/>
  <c r="N38" i="43"/>
  <c r="K49" i="19"/>
  <c r="B47" i="25"/>
  <c r="N43" i="35"/>
  <c r="B47" i="40"/>
  <c r="B41" i="18"/>
  <c r="B46" i="30"/>
  <c r="AO281" i="2"/>
  <c r="B33" i="27"/>
  <c r="B36" i="36"/>
  <c r="B50" i="18"/>
  <c r="K40" i="35"/>
  <c r="B33" i="32"/>
  <c r="AP164" i="2"/>
  <c r="B40" i="29"/>
  <c r="AQ240" i="2"/>
  <c r="AQ165" i="2"/>
  <c r="K32" i="12"/>
  <c r="N43" i="22"/>
  <c r="B42" i="24"/>
  <c r="B43" i="25"/>
  <c r="B46" i="31"/>
  <c r="B44" i="31"/>
  <c r="B39" i="23"/>
  <c r="B41" i="34"/>
  <c r="Q9" i="20"/>
  <c r="B32" i="34"/>
  <c r="N35" i="12"/>
  <c r="B35" i="26"/>
  <c r="B31" i="31"/>
  <c r="B32" i="27"/>
  <c r="B33" i="16"/>
  <c r="B36" i="26"/>
  <c r="N42" i="25"/>
  <c r="B43" i="16"/>
  <c r="C212" i="2"/>
  <c r="B36" i="14"/>
  <c r="B33" i="21"/>
  <c r="B34" i="42"/>
  <c r="B48" i="28"/>
  <c r="AR244" i="2"/>
  <c r="AQ84" i="2"/>
  <c r="AQ121" i="2"/>
  <c r="K48" i="13"/>
  <c r="B45" i="43"/>
  <c r="B41" i="21"/>
  <c r="K50" i="32"/>
  <c r="B39" i="11"/>
  <c r="B39" i="34"/>
  <c r="K38" i="18"/>
  <c r="B38" i="15"/>
  <c r="AR283" i="2"/>
  <c r="B36" i="21"/>
  <c r="B32" i="19"/>
  <c r="B34" i="36"/>
  <c r="B34" i="27"/>
  <c r="B33" i="29"/>
  <c r="B34" i="39"/>
  <c r="B33" i="35"/>
  <c r="B41" i="47"/>
  <c r="B35" i="36"/>
  <c r="B34" i="32"/>
  <c r="B48" i="31"/>
  <c r="B39" i="18"/>
  <c r="B39" i="30"/>
  <c r="B43" i="12"/>
  <c r="B41" i="22"/>
  <c r="B49" i="28"/>
  <c r="B35" i="10"/>
  <c r="N34" i="19"/>
  <c r="B40" i="28"/>
  <c r="B34" i="20"/>
  <c r="AQ255" i="2"/>
  <c r="B34" i="41"/>
  <c r="B32" i="30"/>
  <c r="B45" i="36"/>
  <c r="AR121" i="2"/>
  <c r="K40" i="25"/>
  <c r="N40" i="27"/>
  <c r="B50" i="36"/>
  <c r="N37" i="25"/>
  <c r="B34" i="35"/>
  <c r="AR178" i="2"/>
  <c r="AQ110" i="2"/>
  <c r="B37" i="23"/>
  <c r="AP286" i="2"/>
  <c r="N43" i="10"/>
  <c r="K45" i="21"/>
  <c r="B38" i="19"/>
  <c r="N33" i="39"/>
  <c r="K45" i="35"/>
  <c r="K46" i="23"/>
  <c r="AQ151" i="2"/>
  <c r="CP10" i="49"/>
  <c r="B43" i="26"/>
  <c r="AP225" i="2"/>
  <c r="B34" i="16"/>
  <c r="B39" i="39"/>
  <c r="K34" i="23"/>
  <c r="B36" i="41"/>
  <c r="K41" i="45"/>
  <c r="K50" i="35"/>
  <c r="K37" i="38"/>
  <c r="B46" i="44"/>
  <c r="AO267" i="2"/>
  <c r="N40" i="33"/>
  <c r="AO77" i="2"/>
  <c r="AO194" i="2"/>
  <c r="K31" i="18"/>
  <c r="K37" i="30"/>
  <c r="K49" i="34"/>
  <c r="B48" i="37"/>
  <c r="AR87" i="2"/>
  <c r="K36" i="22"/>
  <c r="N32" i="19"/>
  <c r="AR238" i="2"/>
  <c r="AP107" i="2"/>
  <c r="B42" i="35"/>
  <c r="B39" i="14"/>
  <c r="C28" i="49"/>
  <c r="AO258" i="2"/>
  <c r="AQ259" i="2"/>
  <c r="K49" i="27"/>
  <c r="C42" i="49"/>
  <c r="B42" i="38"/>
  <c r="K34" i="28"/>
  <c r="N36" i="32"/>
  <c r="AR22" i="2"/>
  <c r="K50" i="43"/>
  <c r="C76" i="52"/>
  <c r="AQ269" i="2"/>
  <c r="B45" i="45"/>
  <c r="N48" i="47"/>
  <c r="N36" i="38"/>
  <c r="B50" i="37"/>
  <c r="B32" i="36"/>
  <c r="J11" i="49"/>
  <c r="B39" i="42"/>
  <c r="K36" i="15"/>
  <c r="B39" i="37"/>
  <c r="N42" i="26"/>
  <c r="AQ143" i="2"/>
  <c r="AO57" i="2"/>
  <c r="K44" i="47"/>
  <c r="F24" i="7"/>
  <c r="B46" i="32"/>
  <c r="B35" i="41"/>
  <c r="AO288" i="2"/>
  <c r="AP289" i="2"/>
  <c r="K49" i="44"/>
  <c r="K37" i="17"/>
  <c r="K46" i="10"/>
  <c r="K44" i="41"/>
  <c r="AR104" i="2"/>
  <c r="AR42" i="2"/>
  <c r="CP35" i="49"/>
  <c r="N35" i="35"/>
  <c r="C43" i="49"/>
  <c r="AQ12" i="2"/>
  <c r="N50" i="46"/>
  <c r="C16" i="49"/>
  <c r="N31" i="27"/>
  <c r="K42" i="11"/>
  <c r="AO119" i="2"/>
  <c r="AQ91" i="49"/>
  <c r="Q9" i="39"/>
  <c r="B35" i="14"/>
  <c r="B49" i="22"/>
  <c r="K42" i="32"/>
  <c r="AR27" i="2"/>
  <c r="K45" i="25"/>
  <c r="AQ134" i="2"/>
  <c r="B42" i="14"/>
  <c r="K50" i="46"/>
  <c r="AR13" i="2"/>
  <c r="AR174" i="2"/>
  <c r="AR213" i="2"/>
  <c r="N41" i="21"/>
  <c r="AR82" i="2"/>
  <c r="AO144" i="2"/>
  <c r="K34" i="45"/>
  <c r="K50" i="14"/>
  <c r="C34" i="7"/>
  <c r="AQ133" i="2"/>
  <c r="N36" i="36"/>
  <c r="AQ265" i="2"/>
  <c r="AO235" i="2"/>
  <c r="B79" i="2"/>
  <c r="C20" i="7"/>
  <c r="C31" i="7"/>
  <c r="K45" i="18"/>
  <c r="N40" i="26"/>
  <c r="AP199" i="2"/>
  <c r="K32" i="31"/>
  <c r="N38" i="33"/>
  <c r="N32" i="35"/>
  <c r="C32" i="49"/>
  <c r="AR247" i="2"/>
  <c r="AP290" i="2"/>
  <c r="AP101" i="2"/>
  <c r="B32" i="21"/>
  <c r="B41" i="38"/>
  <c r="B33" i="22"/>
  <c r="AQ43" i="2"/>
  <c r="AQ292" i="2"/>
  <c r="B47" i="16"/>
  <c r="B33" i="20"/>
  <c r="B32" i="41"/>
  <c r="B31" i="30"/>
  <c r="B37" i="47"/>
  <c r="Q9" i="29"/>
  <c r="N43" i="19"/>
  <c r="AO213" i="2"/>
  <c r="AQ119" i="2"/>
  <c r="N40" i="29"/>
  <c r="B31" i="22"/>
  <c r="N33" i="34"/>
  <c r="C7" i="7"/>
  <c r="K38" i="38"/>
  <c r="AP84" i="2"/>
  <c r="B35" i="34"/>
  <c r="K44" i="10"/>
  <c r="AP186" i="2"/>
  <c r="AQ274" i="2"/>
  <c r="K38" i="27"/>
  <c r="AP175" i="2"/>
  <c r="Q11" i="32"/>
  <c r="AO201" i="2"/>
  <c r="AO9" i="2"/>
  <c r="B32" i="22"/>
  <c r="B37" i="32"/>
  <c r="N35" i="26"/>
  <c r="K35" i="23"/>
  <c r="Q11" i="46"/>
  <c r="B33" i="37"/>
  <c r="AR235" i="2"/>
  <c r="B38" i="14"/>
  <c r="N47" i="20"/>
  <c r="N44" i="11"/>
  <c r="K50" i="17"/>
  <c r="K47" i="31"/>
  <c r="AP20" i="2"/>
  <c r="B50" i="35"/>
  <c r="N39" i="40"/>
  <c r="N42" i="18"/>
  <c r="AQ160" i="2"/>
  <c r="N41" i="16"/>
  <c r="B33" i="14"/>
  <c r="B131" i="2"/>
  <c r="AR84" i="2"/>
  <c r="B38" i="18"/>
  <c r="B45" i="35"/>
  <c r="N34" i="26"/>
  <c r="N32" i="37"/>
  <c r="J27" i="49"/>
  <c r="B37" i="15"/>
  <c r="Q11" i="22"/>
  <c r="B36" i="29"/>
  <c r="B34" i="46"/>
  <c r="Q9" i="41"/>
  <c r="AQ120" i="2"/>
  <c r="B44" i="44"/>
  <c r="N43" i="33"/>
  <c r="K37" i="29"/>
  <c r="B48" i="21"/>
  <c r="B46" i="20"/>
  <c r="B50" i="16"/>
  <c r="AO136" i="2"/>
  <c r="AP261" i="2"/>
  <c r="AO45" i="2"/>
  <c r="B36" i="18"/>
  <c r="B38" i="38"/>
  <c r="K35" i="21"/>
  <c r="B43" i="37"/>
  <c r="N38" i="46"/>
  <c r="B39" i="19"/>
  <c r="N37" i="47"/>
  <c r="N33" i="38"/>
  <c r="C39" i="7"/>
  <c r="G8" i="49"/>
  <c r="N47" i="31"/>
  <c r="AO92" i="2"/>
  <c r="K42" i="47"/>
  <c r="K42" i="33"/>
  <c r="N36" i="31"/>
  <c r="K46" i="26"/>
  <c r="N32" i="47"/>
  <c r="AQ225" i="2"/>
  <c r="N48" i="32"/>
  <c r="AP100" i="2"/>
  <c r="E45" i="52"/>
  <c r="AP61" i="2"/>
  <c r="B44" i="11"/>
  <c r="K37" i="32"/>
  <c r="AO220" i="2"/>
  <c r="N39" i="42"/>
  <c r="AP139" i="2"/>
  <c r="N39" i="46"/>
  <c r="AP86" i="2"/>
  <c r="N43" i="34"/>
  <c r="AO158" i="2"/>
  <c r="K37" i="14"/>
  <c r="K49" i="17"/>
  <c r="AQ72" i="2"/>
  <c r="G9" i="15"/>
  <c r="N44" i="15"/>
  <c r="AQ130" i="2"/>
  <c r="K46" i="32"/>
  <c r="K35" i="31"/>
  <c r="G39" i="49"/>
  <c r="N50" i="14"/>
  <c r="K32" i="14"/>
  <c r="N37" i="28"/>
  <c r="N44" i="31"/>
  <c r="AO195" i="2"/>
  <c r="J10" i="49"/>
  <c r="N31" i="22"/>
  <c r="N44" i="41"/>
  <c r="K50" i="24"/>
  <c r="K49" i="38"/>
  <c r="K38" i="10"/>
  <c r="N37" i="37"/>
  <c r="AR76" i="2"/>
  <c r="AO145" i="2"/>
  <c r="AR142" i="2"/>
  <c r="B49" i="35"/>
  <c r="B47" i="33"/>
  <c r="AQ127" i="2"/>
  <c r="B42" i="30"/>
  <c r="B36" i="31"/>
  <c r="Q9" i="27"/>
  <c r="B48" i="27"/>
  <c r="B24" i="2"/>
  <c r="B35" i="21"/>
  <c r="B37" i="40"/>
  <c r="B50" i="44"/>
  <c r="K45" i="16"/>
  <c r="K31" i="27"/>
  <c r="B36" i="24"/>
  <c r="B38" i="22"/>
  <c r="B40" i="25"/>
  <c r="Q11" i="25"/>
  <c r="AO10" i="2"/>
  <c r="K36" i="34"/>
  <c r="AR108" i="2"/>
  <c r="AQ147" i="2"/>
  <c r="AO223" i="2"/>
  <c r="N47" i="19"/>
  <c r="AR240" i="2"/>
  <c r="N32" i="25"/>
  <c r="B40" i="2"/>
  <c r="N40" i="39"/>
  <c r="B31" i="12"/>
  <c r="B212" i="2"/>
  <c r="AP151" i="2"/>
  <c r="B33" i="45"/>
  <c r="AP55" i="2"/>
  <c r="N39" i="20"/>
  <c r="B40" i="26"/>
  <c r="K37" i="40"/>
  <c r="B46" i="43"/>
  <c r="K34" i="30"/>
  <c r="N44" i="22"/>
  <c r="K33" i="32"/>
  <c r="N42" i="22"/>
  <c r="C25" i="7"/>
  <c r="K43" i="11"/>
  <c r="N36" i="41"/>
  <c r="B31" i="46"/>
  <c r="AQ90" i="2"/>
  <c r="B44" i="38"/>
  <c r="B38" i="44"/>
  <c r="AP121" i="2"/>
  <c r="K42" i="14"/>
  <c r="B48" i="40"/>
  <c r="K31" i="21"/>
  <c r="N39" i="27"/>
  <c r="B36" i="15"/>
  <c r="B44" i="19"/>
  <c r="K34" i="29"/>
  <c r="B38" i="13"/>
  <c r="B43" i="47"/>
  <c r="AR129" i="2"/>
  <c r="B45" i="11"/>
  <c r="N44" i="17"/>
  <c r="AP135" i="2"/>
  <c r="F6" i="7"/>
  <c r="K34" i="33"/>
  <c r="B35" i="20"/>
  <c r="N34" i="44"/>
  <c r="AQ103" i="2"/>
  <c r="AP77" i="2"/>
  <c r="AR75" i="2"/>
  <c r="B37" i="35"/>
  <c r="K36" i="10"/>
  <c r="N31" i="20"/>
  <c r="B42" i="46"/>
  <c r="B35" i="24"/>
  <c r="K36" i="27"/>
  <c r="K40" i="44"/>
  <c r="AQ200" i="2"/>
  <c r="N42" i="41"/>
  <c r="N34" i="45"/>
  <c r="AP218" i="2"/>
  <c r="K50" i="30"/>
  <c r="N41" i="42"/>
  <c r="D58" i="49"/>
  <c r="C35" i="49"/>
  <c r="N48" i="20"/>
  <c r="N45" i="38"/>
  <c r="N47" i="44"/>
  <c r="AP149" i="2"/>
  <c r="N36" i="28"/>
  <c r="AQ123" i="2"/>
  <c r="K31" i="33"/>
  <c r="AO116" i="2"/>
  <c r="N49" i="44"/>
  <c r="AO243" i="2"/>
  <c r="B46" i="46"/>
  <c r="B42" i="13"/>
  <c r="K44" i="42"/>
  <c r="N35" i="33"/>
  <c r="AR271" i="2"/>
  <c r="N38" i="22"/>
  <c r="AQ104" i="2"/>
  <c r="AO269" i="2"/>
  <c r="N43" i="23"/>
  <c r="D53" i="49"/>
  <c r="K48" i="38"/>
  <c r="AP116" i="2"/>
  <c r="K36" i="42"/>
  <c r="B146" i="2"/>
  <c r="AQ236" i="2"/>
  <c r="AR115" i="2"/>
  <c r="N32" i="14"/>
  <c r="N36" i="46"/>
  <c r="C30" i="49"/>
  <c r="K39" i="18"/>
  <c r="B48" i="24"/>
  <c r="B43" i="44"/>
  <c r="N34" i="28"/>
  <c r="B37" i="45"/>
  <c r="N50" i="22"/>
  <c r="K36" i="23"/>
  <c r="B34" i="10"/>
  <c r="C29" i="7"/>
  <c r="B39" i="40"/>
  <c r="B37" i="19"/>
  <c r="B43" i="46"/>
  <c r="B38" i="47"/>
  <c r="B41" i="40"/>
  <c r="B40" i="45"/>
  <c r="AR100" i="2"/>
  <c r="B44" i="27"/>
  <c r="AR161" i="2"/>
  <c r="B32" i="42"/>
  <c r="K44" i="36"/>
  <c r="AQ290" i="2"/>
  <c r="AQ28" i="2"/>
  <c r="K39" i="23"/>
  <c r="B43" i="34"/>
  <c r="K44" i="20"/>
  <c r="B33" i="42"/>
  <c r="N46" i="41"/>
  <c r="AR118" i="2"/>
  <c r="B46" i="28"/>
  <c r="B48" i="29"/>
  <c r="G9" i="34"/>
  <c r="B31" i="38"/>
  <c r="AP240" i="2"/>
  <c r="N48" i="38"/>
  <c r="AO35" i="2"/>
  <c r="K43" i="30"/>
  <c r="B34" i="17"/>
  <c r="AO103" i="2"/>
  <c r="N50" i="29"/>
  <c r="N40" i="24"/>
  <c r="AR107" i="2"/>
  <c r="AR58" i="2"/>
  <c r="AV91" i="49"/>
  <c r="B44" i="34"/>
  <c r="K35" i="10"/>
  <c r="B37" i="38"/>
  <c r="K33" i="47"/>
  <c r="K40" i="19"/>
  <c r="K38" i="41"/>
  <c r="B33" i="28"/>
  <c r="B31" i="18"/>
  <c r="K42" i="44"/>
  <c r="B49" i="25"/>
  <c r="B35" i="22"/>
  <c r="B37" i="33"/>
  <c r="AO222" i="2"/>
  <c r="AR38" i="2"/>
  <c r="N49" i="15"/>
  <c r="B35" i="17"/>
  <c r="B41" i="44"/>
  <c r="B35" i="44"/>
  <c r="AR188" i="2"/>
  <c r="C232" i="2"/>
  <c r="N36" i="30"/>
  <c r="N47" i="40"/>
  <c r="C2" i="52"/>
  <c r="B31" i="24"/>
  <c r="B42" i="40"/>
  <c r="K41" i="17"/>
  <c r="AP30" i="2"/>
  <c r="N40" i="44"/>
  <c r="B95" i="2"/>
  <c r="B32" i="12"/>
  <c r="CP28" i="49"/>
  <c r="B47" i="19"/>
  <c r="AO46" i="2"/>
  <c r="K36" i="46"/>
  <c r="AQ285" i="2"/>
  <c r="N47" i="23"/>
  <c r="AP76" i="2"/>
  <c r="AR293" i="2"/>
  <c r="K42" i="36"/>
  <c r="K47" i="15"/>
  <c r="AO130" i="2"/>
  <c r="K37" i="44"/>
  <c r="K34" i="46"/>
  <c r="AO150" i="2"/>
  <c r="G31" i="49"/>
  <c r="K41" i="46"/>
  <c r="CP5" i="49"/>
  <c r="N44" i="33"/>
  <c r="D55" i="49"/>
  <c r="B36" i="28"/>
  <c r="Q11" i="16"/>
  <c r="AO105" i="2"/>
  <c r="K44" i="14"/>
  <c r="AR44" i="2"/>
  <c r="CP11" i="49"/>
  <c r="K35" i="36"/>
  <c r="N42" i="23"/>
  <c r="AR54" i="2"/>
  <c r="N35" i="43"/>
  <c r="AP285" i="2"/>
  <c r="N43" i="25"/>
  <c r="N39" i="15"/>
  <c r="AQ280" i="2"/>
  <c r="Q9" i="40"/>
  <c r="N37" i="26"/>
  <c r="AO115" i="2"/>
  <c r="Q11" i="29"/>
  <c r="N41" i="20"/>
  <c r="B35" i="25"/>
  <c r="D88" i="49"/>
  <c r="N44" i="12"/>
  <c r="K33" i="45"/>
  <c r="N41" i="27"/>
  <c r="AQ293" i="2"/>
  <c r="B34" i="25"/>
  <c r="B48" i="39"/>
  <c r="N40" i="42"/>
  <c r="K38" i="22"/>
  <c r="B31" i="17"/>
  <c r="B39" i="25"/>
  <c r="B46" i="27"/>
  <c r="AQ39" i="2"/>
  <c r="K35" i="45"/>
  <c r="N38" i="31"/>
  <c r="C36" i="52"/>
  <c r="J40" i="49"/>
  <c r="E30" i="52"/>
  <c r="AR122" i="2"/>
  <c r="N40" i="10"/>
  <c r="C41" i="7"/>
  <c r="N43" i="15"/>
  <c r="K38" i="17"/>
  <c r="B38" i="36"/>
  <c r="B31" i="20"/>
  <c r="K46" i="25"/>
  <c r="AP33" i="2"/>
  <c r="B44" i="30"/>
  <c r="AR193" i="2"/>
  <c r="CP32" i="49"/>
  <c r="AR33" i="2"/>
  <c r="AP83" i="2"/>
  <c r="AP115" i="2"/>
  <c r="K35" i="46"/>
  <c r="AP274" i="2"/>
  <c r="K44" i="40"/>
  <c r="K41" i="47"/>
  <c r="C57" i="52"/>
  <c r="C183" i="2"/>
  <c r="N38" i="35"/>
  <c r="B47" i="41"/>
  <c r="C6" i="7"/>
  <c r="B49" i="16"/>
  <c r="B41" i="14"/>
  <c r="K43" i="40"/>
  <c r="K47" i="28"/>
  <c r="AP273" i="2"/>
  <c r="B38" i="46"/>
  <c r="N31" i="42"/>
  <c r="B46" i="47"/>
  <c r="B50" i="27"/>
  <c r="G9" i="39"/>
  <c r="K47" i="35"/>
  <c r="B38" i="26"/>
  <c r="K45" i="45"/>
  <c r="AO279" i="2"/>
  <c r="B34" i="47"/>
  <c r="N49" i="24"/>
  <c r="K43" i="45"/>
  <c r="G13" i="49"/>
  <c r="B47" i="46"/>
  <c r="B50" i="15"/>
  <c r="C8" i="49"/>
  <c r="K32" i="45"/>
  <c r="B37" i="18"/>
  <c r="B36" i="27"/>
  <c r="B46" i="14"/>
  <c r="B40" i="22"/>
  <c r="AP35" i="2"/>
  <c r="G40" i="49"/>
  <c r="B47" i="37"/>
  <c r="B41" i="36"/>
  <c r="B46" i="26"/>
  <c r="AP166" i="2"/>
  <c r="CP21" i="49"/>
  <c r="B44" i="14"/>
  <c r="N50" i="31"/>
  <c r="B43" i="11"/>
  <c r="N38" i="40"/>
  <c r="B32" i="16"/>
  <c r="B33" i="23"/>
  <c r="N37" i="42"/>
  <c r="K42" i="10"/>
  <c r="B33" i="26"/>
  <c r="N35" i="30"/>
  <c r="N42" i="17"/>
  <c r="Q9" i="22"/>
  <c r="N39" i="31"/>
  <c r="K50" i="47"/>
  <c r="Q11" i="18"/>
  <c r="AU91" i="49"/>
  <c r="AQ106" i="2"/>
  <c r="AP140" i="2"/>
  <c r="K42" i="39"/>
  <c r="B34" i="38"/>
  <c r="B34" i="24"/>
  <c r="K47" i="47"/>
  <c r="B46" i="12"/>
  <c r="AR201" i="2"/>
  <c r="K36" i="25"/>
  <c r="N35" i="45"/>
  <c r="AO266" i="2"/>
  <c r="C26" i="49"/>
  <c r="B31" i="11"/>
  <c r="AR144" i="2"/>
  <c r="B35" i="27"/>
  <c r="K31" i="43"/>
  <c r="N39" i="34"/>
  <c r="N34" i="33"/>
  <c r="B48" i="18"/>
  <c r="N42" i="36"/>
  <c r="B32" i="17"/>
  <c r="B49" i="18"/>
  <c r="B33" i="24"/>
  <c r="K33" i="20"/>
  <c r="B31" i="25"/>
  <c r="B40" i="42"/>
  <c r="B45" i="41"/>
  <c r="N50" i="37"/>
  <c r="AP282" i="2"/>
  <c r="AQ139" i="2"/>
  <c r="G9" i="47"/>
  <c r="B44" i="32"/>
  <c r="N33" i="30"/>
  <c r="B47" i="35"/>
  <c r="K45" i="30"/>
  <c r="K31" i="29"/>
  <c r="K31" i="16"/>
  <c r="B41" i="17"/>
  <c r="AO114" i="2"/>
  <c r="B42" i="43"/>
  <c r="B31" i="26"/>
  <c r="B40" i="27"/>
  <c r="B39" i="46"/>
  <c r="B38" i="12"/>
  <c r="AQ202" i="2"/>
  <c r="AP194" i="2"/>
  <c r="B31" i="36"/>
  <c r="B48" i="44"/>
  <c r="B36" i="17"/>
  <c r="B31" i="45"/>
  <c r="B48" i="17"/>
  <c r="AO254" i="2"/>
  <c r="K47" i="13"/>
  <c r="K32" i="20"/>
  <c r="B40" i="32"/>
  <c r="G15" i="49"/>
  <c r="AR210" i="2"/>
  <c r="K42" i="18"/>
  <c r="AI91" i="49"/>
  <c r="N32" i="22"/>
  <c r="C169" i="2"/>
  <c r="K42" i="45"/>
  <c r="B48" i="14"/>
  <c r="AR101" i="2"/>
  <c r="E39" i="52"/>
  <c r="N40" i="12"/>
  <c r="AO66" i="2"/>
  <c r="D66" i="49"/>
  <c r="B43" i="35"/>
  <c r="K37" i="31"/>
  <c r="C28" i="7"/>
  <c r="B40" i="23"/>
  <c r="B49" i="42"/>
  <c r="N48" i="35"/>
  <c r="AP104" i="2"/>
  <c r="AQ253" i="2"/>
  <c r="G43" i="49"/>
  <c r="G9" i="25"/>
  <c r="B33" i="46"/>
  <c r="N45" i="41"/>
  <c r="AP182" i="2"/>
  <c r="B39" i="26"/>
  <c r="B39" i="41"/>
  <c r="AP103" i="2"/>
  <c r="AQ239" i="2"/>
  <c r="D72" i="49"/>
  <c r="AO67" i="2"/>
  <c r="N43" i="43"/>
  <c r="B44" i="23"/>
  <c r="D86" i="49"/>
  <c r="K42" i="17"/>
  <c r="B41" i="43"/>
  <c r="N45" i="11"/>
  <c r="AQ254" i="2"/>
  <c r="G33" i="49"/>
  <c r="B45" i="31"/>
  <c r="AP27" i="2"/>
  <c r="K41" i="16"/>
  <c r="AR30" i="2"/>
  <c r="Z91" i="49"/>
  <c r="AP278" i="2"/>
  <c r="B35" i="39"/>
  <c r="AR163" i="2"/>
  <c r="B33" i="15"/>
  <c r="B31" i="43"/>
  <c r="K37" i="43"/>
  <c r="B34" i="37"/>
  <c r="B36" i="20"/>
  <c r="B34" i="45"/>
  <c r="B31" i="40"/>
  <c r="N37" i="45"/>
  <c r="K40" i="13"/>
  <c r="B32" i="11"/>
  <c r="B47" i="42"/>
  <c r="B34" i="43"/>
  <c r="AR34" i="2"/>
  <c r="B45" i="18"/>
  <c r="N44" i="18"/>
  <c r="N40" i="16"/>
  <c r="AQ55" i="2"/>
  <c r="B50" i="34"/>
  <c r="N47" i="10"/>
  <c r="B32" i="33"/>
  <c r="B47" i="14"/>
  <c r="N47" i="12"/>
  <c r="B39" i="20"/>
  <c r="B41" i="11"/>
  <c r="B40" i="47"/>
  <c r="B45" i="28"/>
  <c r="K46" i="29"/>
  <c r="N43" i="36"/>
  <c r="K42" i="21"/>
  <c r="B41" i="33"/>
  <c r="N40" i="13"/>
  <c r="N48" i="29"/>
  <c r="AR134" i="2"/>
  <c r="B32" i="38"/>
  <c r="B37" i="22"/>
  <c r="B41" i="27"/>
  <c r="N49" i="18"/>
  <c r="N44" i="23"/>
  <c r="F32" i="7"/>
  <c r="G42" i="49"/>
  <c r="AO181" i="2"/>
  <c r="C17" i="49"/>
  <c r="AR136" i="2"/>
  <c r="G17" i="49"/>
  <c r="K35" i="41"/>
  <c r="N46" i="16"/>
  <c r="AO27" i="2"/>
  <c r="B33" i="41"/>
  <c r="AO296" i="2"/>
  <c r="N36" i="11"/>
  <c r="N37" i="14"/>
  <c r="C92" i="52"/>
  <c r="N33" i="35"/>
  <c r="B45" i="12"/>
  <c r="Q9" i="38"/>
  <c r="B38" i="39"/>
  <c r="K42" i="27"/>
  <c r="B48" i="11"/>
  <c r="B40" i="30"/>
  <c r="C95" i="52"/>
  <c r="K34" i="41"/>
  <c r="N36" i="26"/>
  <c r="G9" i="32"/>
  <c r="G18" i="49"/>
  <c r="AO241" i="2"/>
  <c r="J43" i="49"/>
  <c r="B48" i="30"/>
  <c r="K49" i="12"/>
  <c r="B36" i="22"/>
  <c r="B32" i="28"/>
  <c r="B35" i="15"/>
  <c r="B45" i="13"/>
  <c r="N45" i="33"/>
  <c r="AQ167" i="2"/>
  <c r="AQ175" i="2"/>
  <c r="AP105" i="2"/>
  <c r="C64" i="52"/>
  <c r="AR69" i="2"/>
  <c r="K49" i="42"/>
  <c r="AP53" i="2"/>
  <c r="K43" i="43"/>
  <c r="K34" i="24"/>
  <c r="N36" i="43"/>
  <c r="N42" i="30"/>
  <c r="B35" i="28"/>
  <c r="AQ25" i="2"/>
  <c r="B49" i="37"/>
  <c r="AQ224" i="2"/>
  <c r="K40" i="27"/>
  <c r="AQ166" i="2"/>
  <c r="AP178" i="2"/>
  <c r="AQ192" i="2"/>
  <c r="K37" i="33"/>
  <c r="N44" i="39"/>
  <c r="N39" i="41"/>
  <c r="K33" i="34"/>
  <c r="K50" i="39"/>
  <c r="B39" i="15"/>
  <c r="B50" i="31"/>
  <c r="C16" i="7"/>
  <c r="AP114" i="2"/>
  <c r="F31" i="7"/>
  <c r="AQ86" i="2"/>
  <c r="N37" i="34"/>
  <c r="K39" i="19"/>
  <c r="K37" i="37"/>
  <c r="AN91" i="49"/>
  <c r="AR59" i="2"/>
  <c r="N48" i="13"/>
  <c r="K48" i="25"/>
  <c r="AF91" i="49"/>
  <c r="N32" i="16"/>
  <c r="K43" i="21"/>
  <c r="N44" i="16"/>
  <c r="K50" i="44"/>
  <c r="AQ51" i="2"/>
  <c r="K32" i="40"/>
  <c r="K45" i="43"/>
  <c r="Q11" i="34"/>
  <c r="K38" i="37"/>
  <c r="AQ287" i="2"/>
  <c r="N42" i="31"/>
  <c r="K35" i="47"/>
  <c r="N43" i="14"/>
  <c r="AP148" i="2"/>
  <c r="N35" i="32"/>
  <c r="AR266" i="2"/>
  <c r="AQ211" i="2"/>
  <c r="CP17" i="49"/>
  <c r="CP6" i="49"/>
  <c r="N43" i="16"/>
  <c r="G9" i="19"/>
  <c r="AR275" i="2"/>
  <c r="G9" i="37"/>
  <c r="D49" i="49"/>
  <c r="AQ92" i="2"/>
  <c r="N34" i="24"/>
  <c r="AR149" i="2"/>
  <c r="K47" i="41"/>
  <c r="N38" i="21"/>
  <c r="K35" i="38"/>
  <c r="K49" i="30"/>
  <c r="AP89" i="2"/>
  <c r="N34" i="14"/>
  <c r="AP237" i="2"/>
  <c r="B34" i="19"/>
  <c r="AP16" i="2"/>
  <c r="AP51" i="2"/>
  <c r="N34" i="11"/>
  <c r="AO239" i="2"/>
  <c r="N50" i="47"/>
  <c r="AO278" i="2"/>
  <c r="G45" i="49"/>
  <c r="K37" i="13"/>
  <c r="AQ11" i="2"/>
  <c r="N44" i="36"/>
  <c r="G6" i="49"/>
  <c r="AP150" i="2"/>
  <c r="N34" i="27"/>
  <c r="N43" i="18"/>
  <c r="AO218" i="2"/>
  <c r="AQ226" i="2"/>
  <c r="C30" i="7"/>
  <c r="C176" i="2"/>
  <c r="AP31" i="2"/>
  <c r="B33" i="12"/>
  <c r="G44" i="49"/>
  <c r="K35" i="26"/>
  <c r="K41" i="10"/>
  <c r="K41" i="18"/>
  <c r="B41" i="39"/>
  <c r="B34" i="12"/>
  <c r="C146" i="2"/>
  <c r="N44" i="14"/>
  <c r="N37" i="41"/>
  <c r="N46" i="13"/>
  <c r="AP110" i="2"/>
  <c r="Q11" i="35"/>
  <c r="K38" i="44"/>
  <c r="B43" i="40"/>
  <c r="AO161" i="2"/>
  <c r="C20" i="52"/>
  <c r="AO137" i="2"/>
  <c r="N46" i="24"/>
  <c r="AQ23" i="2"/>
  <c r="N37" i="11"/>
  <c r="AP99" i="2"/>
  <c r="B42" i="15"/>
  <c r="G9" i="42"/>
  <c r="AP233" i="2"/>
  <c r="K40" i="36"/>
  <c r="N36" i="23"/>
  <c r="K33" i="31"/>
  <c r="AP80" i="2"/>
  <c r="Q11" i="36"/>
  <c r="AP293" i="2"/>
  <c r="K47" i="40"/>
  <c r="K46" i="44"/>
  <c r="H6" i="48"/>
  <c r="K32" i="24"/>
  <c r="K37" i="47"/>
  <c r="K46" i="43"/>
  <c r="E23" i="52"/>
  <c r="K44" i="26"/>
  <c r="N48" i="16"/>
  <c r="N48" i="39"/>
  <c r="N46" i="10"/>
  <c r="N37" i="23"/>
  <c r="AR187" i="2"/>
  <c r="E67" i="52"/>
  <c r="N41" i="25"/>
  <c r="K37" i="42"/>
  <c r="AP91" i="2"/>
  <c r="K42" i="35"/>
  <c r="K35" i="24"/>
  <c r="N37" i="29"/>
  <c r="N47" i="30"/>
  <c r="AO255" i="2"/>
  <c r="N47" i="21"/>
  <c r="N45" i="35"/>
  <c r="C37" i="7"/>
  <c r="N34" i="30"/>
  <c r="K36" i="17"/>
  <c r="N47" i="15"/>
  <c r="D65" i="49"/>
  <c r="N40" i="35"/>
  <c r="D71" i="49"/>
  <c r="AP192" i="2"/>
  <c r="AR168" i="2"/>
  <c r="J7" i="49"/>
  <c r="AQ125" i="2"/>
  <c r="AR157" i="2"/>
  <c r="AO125" i="2"/>
  <c r="N49" i="35"/>
  <c r="N48" i="31"/>
  <c r="AP47" i="2"/>
  <c r="K36" i="45"/>
  <c r="K39" i="11"/>
  <c r="N41" i="34"/>
  <c r="AR94" i="2"/>
  <c r="N45" i="47"/>
  <c r="K33" i="33"/>
  <c r="AR276" i="2"/>
  <c r="AR173" i="2"/>
  <c r="N39" i="37"/>
  <c r="K35" i="40"/>
  <c r="E11" i="52"/>
  <c r="AP224" i="2"/>
  <c r="C54" i="52"/>
  <c r="B41" i="45"/>
  <c r="K37" i="36"/>
  <c r="C45" i="52"/>
  <c r="N42" i="35"/>
  <c r="AP294" i="2"/>
  <c r="AQ179" i="2"/>
  <c r="K44" i="32"/>
  <c r="AP153" i="2"/>
  <c r="AR135" i="2"/>
  <c r="K43" i="27"/>
  <c r="F8" i="7"/>
  <c r="E110" i="52"/>
  <c r="AO186" i="2"/>
  <c r="N31" i="23"/>
  <c r="K38" i="25"/>
  <c r="N45" i="26"/>
  <c r="K42" i="29"/>
  <c r="K35" i="11"/>
  <c r="N40" i="30"/>
  <c r="N44" i="13"/>
  <c r="B43" i="14"/>
  <c r="B37" i="44"/>
  <c r="B43" i="38"/>
  <c r="N31" i="12"/>
  <c r="AR77" i="2"/>
  <c r="K32" i="34"/>
  <c r="K35" i="22"/>
  <c r="N43" i="47"/>
  <c r="N31" i="13"/>
  <c r="B48" i="2"/>
  <c r="AO290" i="2"/>
  <c r="AO182" i="2"/>
  <c r="K37" i="28"/>
  <c r="C15" i="49"/>
  <c r="N34" i="13"/>
  <c r="B32" i="29"/>
  <c r="AO283" i="2"/>
  <c r="N37" i="22"/>
  <c r="N49" i="43"/>
  <c r="AQ89" i="2"/>
  <c r="K46" i="13"/>
  <c r="N31" i="43"/>
  <c r="AQ180" i="2"/>
  <c r="AR292" i="2"/>
  <c r="B44" i="17"/>
  <c r="AP45" i="2"/>
  <c r="C88" i="2"/>
  <c r="N39" i="38"/>
  <c r="K38" i="32"/>
  <c r="J28" i="49"/>
  <c r="AR60" i="2"/>
  <c r="N39" i="14"/>
  <c r="AP158" i="2"/>
  <c r="AR295" i="2"/>
  <c r="Q11" i="43"/>
  <c r="B41" i="30"/>
  <c r="K50" i="41"/>
  <c r="N46" i="37"/>
  <c r="AR206" i="2"/>
  <c r="K33" i="16"/>
  <c r="K50" i="26"/>
  <c r="AO28" i="2"/>
  <c r="K41" i="35"/>
  <c r="AQ276" i="2"/>
  <c r="B50" i="42"/>
  <c r="N39" i="24"/>
  <c r="N46" i="42"/>
  <c r="N42" i="15"/>
  <c r="N40" i="20"/>
  <c r="N47" i="46"/>
  <c r="AP181" i="2"/>
  <c r="N33" i="22"/>
  <c r="N48" i="11"/>
  <c r="N36" i="34"/>
  <c r="AR267" i="2"/>
  <c r="K40" i="43"/>
  <c r="K37" i="16"/>
  <c r="AP44" i="2"/>
  <c r="AQ294" i="2"/>
  <c r="K50" i="25"/>
  <c r="N36" i="24"/>
  <c r="K33" i="14"/>
  <c r="K39" i="16"/>
  <c r="K44" i="12"/>
  <c r="K34" i="42"/>
  <c r="N34" i="22"/>
  <c r="G39" i="7"/>
  <c r="N45" i="42"/>
  <c r="G28" i="49"/>
  <c r="C113" i="52"/>
  <c r="K38" i="34"/>
  <c r="AQ118" i="2"/>
  <c r="K32" i="16"/>
  <c r="N34" i="36"/>
  <c r="K37" i="22"/>
  <c r="K46" i="42"/>
  <c r="AO250" i="2"/>
  <c r="C71" i="2"/>
  <c r="N37" i="18"/>
  <c r="N37" i="40"/>
  <c r="AR18" i="2"/>
  <c r="N31" i="45"/>
  <c r="N44" i="43"/>
  <c r="K42" i="23"/>
  <c r="B8" i="2"/>
  <c r="C48" i="2"/>
  <c r="C13" i="49"/>
  <c r="K32" i="46"/>
  <c r="AQ100" i="2"/>
  <c r="K40" i="28"/>
  <c r="Q11" i="23"/>
  <c r="AQ257" i="2"/>
  <c r="AP288" i="2"/>
  <c r="B45" i="30"/>
  <c r="AR290" i="2"/>
  <c r="AQ237" i="2"/>
  <c r="K39" i="20"/>
  <c r="AO226" i="2"/>
  <c r="K37" i="34"/>
  <c r="N45" i="20"/>
  <c r="E73" i="52"/>
  <c r="AP287" i="2"/>
  <c r="K50" i="36"/>
  <c r="K50" i="42"/>
  <c r="AQ273" i="2"/>
  <c r="N45" i="25"/>
  <c r="AP49" i="2"/>
  <c r="N36" i="13"/>
  <c r="K48" i="45"/>
  <c r="N37" i="35"/>
  <c r="AQ203" i="2"/>
  <c r="AP179" i="2"/>
  <c r="K50" i="33"/>
  <c r="AO65" i="2"/>
  <c r="Q11" i="27"/>
  <c r="AP137" i="2"/>
  <c r="F64" i="52"/>
  <c r="C35" i="7"/>
  <c r="K46" i="30"/>
  <c r="AO221" i="2"/>
  <c r="Q9" i="15"/>
  <c r="K36" i="21"/>
  <c r="K32" i="25"/>
  <c r="K37" i="45"/>
  <c r="F29" i="7"/>
  <c r="K41" i="34"/>
  <c r="C41" i="49"/>
  <c r="N39" i="18"/>
  <c r="AQ150" i="2"/>
  <c r="N49" i="46"/>
  <c r="N39" i="25"/>
  <c r="B50" i="45"/>
  <c r="B40" i="11"/>
  <c r="K42" i="22"/>
  <c r="AR220" i="2"/>
  <c r="N38" i="16"/>
  <c r="K44" i="43"/>
  <c r="N45" i="28"/>
  <c r="C73" i="52"/>
  <c r="B34" i="26"/>
  <c r="B155" i="2"/>
  <c r="G19" i="49"/>
  <c r="AO276" i="2"/>
  <c r="K49" i="11"/>
  <c r="AQ61" i="2"/>
  <c r="N49" i="37"/>
  <c r="AP251" i="2"/>
  <c r="N47" i="47"/>
  <c r="K34" i="19"/>
  <c r="K46" i="16"/>
  <c r="AR252" i="2"/>
  <c r="B41" i="19"/>
  <c r="AO148" i="2"/>
  <c r="AR114" i="2"/>
  <c r="AR103" i="2"/>
  <c r="AO187" i="2"/>
  <c r="AQ132" i="2"/>
  <c r="N35" i="46"/>
  <c r="C51" i="52"/>
  <c r="K48" i="34"/>
  <c r="AR202" i="2"/>
  <c r="AQ81" i="2"/>
  <c r="B38" i="27"/>
  <c r="AQ49" i="2"/>
  <c r="B39" i="43"/>
  <c r="N49" i="40"/>
  <c r="B49" i="10"/>
  <c r="K47" i="42"/>
  <c r="K45" i="46"/>
  <c r="N37" i="31"/>
  <c r="K50" i="22"/>
  <c r="K35" i="25"/>
  <c r="AR243" i="2"/>
  <c r="C198" i="2"/>
  <c r="N46" i="31"/>
  <c r="C242" i="2"/>
  <c r="K43" i="25"/>
  <c r="N35" i="17"/>
  <c r="AQ241" i="2"/>
  <c r="AR148" i="2"/>
  <c r="K48" i="11"/>
  <c r="CP38" i="49"/>
  <c r="AO178" i="2"/>
  <c r="AP60" i="2"/>
  <c r="AO33" i="2"/>
  <c r="N32" i="32"/>
  <c r="K33" i="37"/>
  <c r="N50" i="10"/>
  <c r="N34" i="21"/>
  <c r="K31" i="20"/>
  <c r="AQ271" i="2"/>
  <c r="N40" i="36"/>
  <c r="K49" i="23"/>
  <c r="K48" i="33"/>
  <c r="K34" i="25"/>
  <c r="N33" i="13"/>
  <c r="AR90" i="2"/>
  <c r="C124" i="2"/>
  <c r="Q91" i="49"/>
  <c r="AP87" i="2"/>
  <c r="AR288" i="2"/>
  <c r="AO13" i="2"/>
  <c r="C37" i="49"/>
  <c r="AP112" i="2"/>
  <c r="B38" i="29"/>
  <c r="B38" i="40"/>
  <c r="K39" i="33"/>
  <c r="AQ201" i="2"/>
  <c r="N50" i="17"/>
  <c r="K42" i="34"/>
  <c r="AR211" i="2"/>
  <c r="AQ45" i="2"/>
  <c r="K35" i="14"/>
  <c r="F39" i="7"/>
  <c r="N41" i="29"/>
  <c r="AP216" i="2"/>
  <c r="AP70" i="2"/>
  <c r="AY91" i="49"/>
  <c r="G35" i="49"/>
  <c r="AR152" i="2"/>
  <c r="N35" i="27"/>
  <c r="N33" i="20"/>
  <c r="AR66" i="2"/>
  <c r="AP221" i="2"/>
  <c r="B46" i="13"/>
  <c r="AP12" i="2"/>
  <c r="AO113" i="2"/>
  <c r="N47" i="14"/>
  <c r="B45" i="20"/>
  <c r="AG91" i="49"/>
  <c r="AR253" i="2"/>
  <c r="S91" i="49"/>
  <c r="G9" i="49"/>
  <c r="K48" i="47"/>
  <c r="K46" i="27"/>
  <c r="N48" i="46"/>
  <c r="K43" i="29"/>
  <c r="AO214" i="2"/>
  <c r="B35" i="47"/>
  <c r="B47" i="47"/>
  <c r="AQ233" i="2"/>
  <c r="K48" i="12"/>
  <c r="N43" i="31"/>
  <c r="AQ13" i="2"/>
  <c r="N44" i="40"/>
  <c r="N35" i="21"/>
  <c r="AP34" i="2"/>
  <c r="N44" i="47"/>
  <c r="AP206" i="2"/>
  <c r="AM91" i="49"/>
  <c r="K42" i="26"/>
  <c r="AO210" i="2"/>
  <c r="D75" i="49"/>
  <c r="K38" i="24"/>
  <c r="AO34" i="2"/>
  <c r="N38" i="11"/>
  <c r="AO90" i="2"/>
  <c r="AO29" i="2"/>
  <c r="AR67" i="2"/>
  <c r="AQ194" i="2"/>
  <c r="CP41" i="49"/>
  <c r="AQ193" i="2"/>
  <c r="AP128" i="2"/>
  <c r="AR184" i="2"/>
  <c r="AR12" i="2"/>
  <c r="AO293" i="2"/>
  <c r="N48" i="42"/>
  <c r="AR81" i="2"/>
  <c r="N34" i="12"/>
  <c r="K31" i="31"/>
  <c r="N33" i="25"/>
  <c r="K38" i="33"/>
  <c r="K35" i="18"/>
  <c r="E57" i="52"/>
  <c r="AO96" i="2"/>
  <c r="N40" i="14"/>
  <c r="N45" i="29"/>
  <c r="K49" i="41"/>
  <c r="N46" i="11"/>
  <c r="N48" i="18"/>
  <c r="N43" i="11"/>
  <c r="AQ74" i="2"/>
  <c r="B35" i="45"/>
  <c r="K35" i="43"/>
  <c r="N31" i="31"/>
  <c r="N46" i="30"/>
  <c r="K45" i="17"/>
  <c r="K34" i="10"/>
  <c r="N49" i="38"/>
  <c r="N35" i="15"/>
  <c r="K31" i="34"/>
  <c r="B138" i="2"/>
  <c r="AR137" i="2"/>
  <c r="AQ177" i="2"/>
  <c r="AP246" i="2"/>
  <c r="AP268" i="2"/>
  <c r="AO81" i="2"/>
  <c r="N46" i="46"/>
  <c r="B35" i="29"/>
  <c r="K35" i="17"/>
  <c r="K37" i="26"/>
  <c r="Q11" i="45"/>
  <c r="B34" i="40"/>
  <c r="N39" i="44"/>
  <c r="K31" i="30"/>
  <c r="AR196" i="2"/>
  <c r="J34" i="49"/>
  <c r="D89" i="49"/>
  <c r="N50" i="15"/>
  <c r="K43" i="12"/>
  <c r="AR261" i="2"/>
  <c r="C102" i="2"/>
  <c r="N42" i="39"/>
  <c r="G37" i="49"/>
  <c r="AQ20" i="2"/>
  <c r="Q11" i="33"/>
  <c r="B219" i="2"/>
  <c r="K44" i="29"/>
  <c r="K48" i="10"/>
  <c r="AO160" i="2"/>
  <c r="AO211" i="2"/>
  <c r="Q9" i="37"/>
  <c r="AR185" i="2"/>
  <c r="C8" i="7"/>
  <c r="AO264" i="2"/>
  <c r="Q9" i="30"/>
  <c r="AR126" i="2"/>
  <c r="K44" i="30"/>
  <c r="AP36" i="2"/>
  <c r="B88" i="2"/>
  <c r="N38" i="41"/>
  <c r="AP29" i="2"/>
  <c r="AX91" i="49"/>
  <c r="N35" i="19"/>
  <c r="AR179" i="2"/>
  <c r="K45" i="14"/>
  <c r="AO141" i="2"/>
  <c r="AO292" i="2"/>
  <c r="E48" i="52"/>
  <c r="B191" i="2"/>
  <c r="N42" i="10"/>
  <c r="N36" i="47"/>
  <c r="AQ266" i="2"/>
  <c r="N41" i="31"/>
  <c r="N47" i="36"/>
  <c r="N49" i="29"/>
  <c r="AO91" i="2"/>
  <c r="K48" i="42"/>
  <c r="B50" i="13"/>
  <c r="C17" i="7"/>
  <c r="N32" i="15"/>
  <c r="B38" i="35"/>
  <c r="C38" i="7"/>
  <c r="N45" i="14"/>
  <c r="G9" i="41"/>
  <c r="K36" i="41"/>
  <c r="C23" i="52"/>
  <c r="AQ185" i="2"/>
  <c r="K41" i="29"/>
  <c r="K33" i="42"/>
  <c r="K39" i="22"/>
  <c r="B40" i="31"/>
  <c r="N47" i="39"/>
  <c r="AR262" i="2"/>
  <c r="K38" i="14"/>
  <c r="CP7" i="49"/>
  <c r="T91" i="49"/>
  <c r="N43" i="21"/>
  <c r="AO272" i="2"/>
  <c r="N46" i="27"/>
  <c r="B31" i="47"/>
  <c r="C31" i="49"/>
  <c r="B38" i="28"/>
  <c r="B43" i="28"/>
  <c r="AQ70" i="2"/>
  <c r="N47" i="42"/>
  <c r="J29" i="49"/>
  <c r="N32" i="45"/>
  <c r="K46" i="15"/>
  <c r="AR166" i="2"/>
  <c r="G26" i="49"/>
  <c r="B43" i="39"/>
  <c r="K38" i="43"/>
  <c r="N47" i="13"/>
  <c r="B50" i="14"/>
  <c r="N48" i="14"/>
  <c r="AR192" i="2"/>
  <c r="B46" i="10"/>
  <c r="K40" i="33"/>
  <c r="B49" i="47"/>
  <c r="K41" i="39"/>
  <c r="K40" i="31"/>
  <c r="N31" i="24"/>
  <c r="AQ67" i="2"/>
  <c r="AP163" i="2"/>
  <c r="AO262" i="2"/>
  <c r="N41" i="47"/>
  <c r="K38" i="31"/>
  <c r="K40" i="10"/>
  <c r="N42" i="11"/>
  <c r="C12" i="7"/>
  <c r="AO280" i="2"/>
  <c r="AO216" i="2"/>
  <c r="K47" i="38"/>
  <c r="K41" i="30"/>
  <c r="C70" i="52"/>
  <c r="N43" i="17"/>
  <c r="Q11" i="15"/>
  <c r="C10" i="49"/>
  <c r="N31" i="34"/>
  <c r="K37" i="20"/>
  <c r="Q11" i="21"/>
  <c r="AO217" i="2"/>
  <c r="K41" i="27"/>
  <c r="N37" i="43"/>
  <c r="AP276" i="2"/>
  <c r="J30" i="49"/>
  <c r="N35" i="29"/>
  <c r="AQ164" i="2"/>
  <c r="N40" i="32"/>
  <c r="B49" i="20"/>
  <c r="AO110" i="2"/>
  <c r="N40" i="11"/>
  <c r="N45" i="10"/>
  <c r="K34" i="40"/>
  <c r="AO23" i="2"/>
  <c r="K35" i="19"/>
  <c r="K40" i="11"/>
  <c r="AP26" i="2"/>
  <c r="Q11" i="19"/>
  <c r="N32" i="46"/>
  <c r="K41" i="14"/>
  <c r="K38" i="30"/>
  <c r="N33" i="17"/>
  <c r="B45" i="21"/>
  <c r="K32" i="11"/>
  <c r="G9" i="40"/>
  <c r="K35" i="28"/>
  <c r="K31" i="25"/>
  <c r="K36" i="39"/>
  <c r="AO83" i="2"/>
  <c r="K44" i="13"/>
  <c r="AR294" i="2"/>
  <c r="K39" i="26"/>
  <c r="B47" i="11"/>
  <c r="N33" i="29"/>
  <c r="D61" i="49"/>
  <c r="AQ53" i="2"/>
  <c r="K46" i="24"/>
  <c r="AR10" i="2"/>
  <c r="AR57" i="2"/>
  <c r="AO85" i="2"/>
  <c r="K50" i="23"/>
  <c r="Q11" i="12"/>
  <c r="N32" i="41"/>
  <c r="N43" i="26"/>
  <c r="K41" i="31"/>
  <c r="K44" i="24"/>
  <c r="AQ243" i="2"/>
  <c r="B42" i="18"/>
  <c r="B43" i="22"/>
  <c r="C116" i="52"/>
  <c r="K41" i="28"/>
  <c r="AQ222" i="2"/>
  <c r="B45" i="26"/>
  <c r="K46" i="47"/>
  <c r="AP264" i="2"/>
  <c r="C14" i="7"/>
  <c r="AP189" i="2"/>
  <c r="N44" i="21"/>
  <c r="Q9" i="47"/>
  <c r="N49" i="14"/>
  <c r="AQ76" i="2"/>
  <c r="AQ204" i="2"/>
  <c r="K42" i="16"/>
  <c r="K47" i="29"/>
  <c r="C11" i="49"/>
  <c r="AP129" i="2"/>
  <c r="AO121" i="2"/>
  <c r="AR222" i="2"/>
  <c r="B36" i="12"/>
  <c r="C34" i="49"/>
  <c r="N31" i="18"/>
  <c r="N46" i="34"/>
  <c r="K43" i="31"/>
  <c r="AR140" i="2"/>
  <c r="N46" i="35"/>
  <c r="K50" i="29"/>
  <c r="N37" i="24"/>
  <c r="N31" i="14"/>
  <c r="C6" i="49"/>
  <c r="N43" i="45"/>
  <c r="AP275" i="2"/>
  <c r="K39" i="29"/>
  <c r="AP171" i="2"/>
  <c r="K33" i="27"/>
  <c r="N50" i="36"/>
  <c r="AJ91" i="49"/>
  <c r="K45" i="47"/>
  <c r="AP168" i="2"/>
  <c r="K39" i="45"/>
  <c r="C26" i="7"/>
  <c r="F40" i="7"/>
  <c r="K45" i="42"/>
  <c r="K37" i="11"/>
  <c r="AO174" i="2"/>
  <c r="AR99" i="2"/>
  <c r="K42" i="24"/>
  <c r="B198" i="2"/>
  <c r="D60" i="49"/>
  <c r="N37" i="30"/>
  <c r="AO208" i="2"/>
  <c r="F28" i="7"/>
  <c r="K45" i="34"/>
  <c r="C5" i="49"/>
  <c r="C20" i="49"/>
  <c r="AO51" i="2"/>
  <c r="AQ268" i="2"/>
  <c r="N43" i="27"/>
  <c r="N35" i="39"/>
  <c r="D87" i="49"/>
  <c r="N50" i="40"/>
  <c r="AP215" i="2"/>
  <c r="K39" i="40"/>
  <c r="K46" i="17"/>
  <c r="K33" i="15"/>
  <c r="AQ215" i="2"/>
  <c r="K43" i="35"/>
  <c r="K44" i="28"/>
  <c r="K50" i="21"/>
  <c r="AQ50" i="2"/>
  <c r="AR170" i="2"/>
  <c r="AP241" i="2"/>
  <c r="N43" i="29"/>
  <c r="N50" i="25"/>
  <c r="K46" i="22"/>
  <c r="AO73" i="2"/>
  <c r="C284" i="2"/>
  <c r="N38" i="44"/>
  <c r="B42" i="20"/>
  <c r="N43" i="28"/>
  <c r="AQ295" i="2"/>
  <c r="N36" i="12"/>
  <c r="D84" i="49"/>
  <c r="F3" i="7"/>
  <c r="AO294" i="2"/>
  <c r="E14" i="52"/>
  <c r="C21" i="49"/>
  <c r="N37" i="33"/>
  <c r="AO54" i="2"/>
  <c r="B17" i="2"/>
  <c r="AQ38" i="2"/>
  <c r="D79" i="49"/>
  <c r="K49" i="21"/>
  <c r="K45" i="38"/>
  <c r="AQ171" i="2"/>
  <c r="AP68" i="2"/>
  <c r="N48" i="25"/>
  <c r="K47" i="44"/>
  <c r="N41" i="33"/>
  <c r="N48" i="34"/>
  <c r="N31" i="33"/>
  <c r="AP193" i="2"/>
  <c r="N41" i="22"/>
  <c r="N47" i="18"/>
  <c r="N47" i="29"/>
  <c r="AO16" i="2"/>
  <c r="K36" i="35"/>
  <c r="K39" i="21"/>
  <c r="C4" i="7"/>
  <c r="N31" i="37"/>
  <c r="N45" i="39"/>
  <c r="AR241" i="2"/>
  <c r="AP220" i="2"/>
  <c r="K33" i="29"/>
  <c r="G21" i="49"/>
  <c r="AR259" i="2"/>
  <c r="D82" i="49"/>
  <c r="F38" i="7"/>
  <c r="N49" i="16"/>
  <c r="N46" i="36"/>
  <c r="N45" i="19"/>
  <c r="AR250" i="2"/>
  <c r="J38" i="49"/>
  <c r="E95" i="52"/>
  <c r="N43" i="41"/>
  <c r="AO153" i="2"/>
  <c r="N49" i="11"/>
  <c r="G38" i="49"/>
  <c r="J13" i="49"/>
  <c r="G21" i="7"/>
  <c r="AQ26" i="2"/>
  <c r="AO152" i="2"/>
  <c r="Q9" i="34"/>
  <c r="N47" i="34"/>
  <c r="AP41" i="2"/>
  <c r="Q9" i="28"/>
  <c r="AP223" i="2"/>
  <c r="K41" i="38"/>
  <c r="AO87" i="2"/>
  <c r="N34" i="41"/>
  <c r="K43" i="17"/>
  <c r="N49" i="19"/>
  <c r="AO156" i="2"/>
  <c r="N45" i="40"/>
  <c r="F57" i="52"/>
  <c r="K40" i="16"/>
  <c r="C131" i="2"/>
  <c r="D83" i="49"/>
  <c r="K43" i="42"/>
  <c r="AP167" i="2"/>
  <c r="AR116" i="2"/>
  <c r="AP222" i="2"/>
  <c r="Q11" i="24"/>
  <c r="K46" i="45"/>
  <c r="AQ152" i="2"/>
  <c r="N32" i="23"/>
  <c r="K35" i="13"/>
  <c r="K34" i="31"/>
  <c r="AO50" i="2"/>
  <c r="C39" i="49"/>
  <c r="J44" i="49"/>
  <c r="AR15" i="2"/>
  <c r="N40" i="28"/>
  <c r="N50" i="30"/>
  <c r="N36" i="33"/>
  <c r="B56" i="2"/>
  <c r="N33" i="10"/>
  <c r="K44" i="39"/>
  <c r="AR91" i="49"/>
  <c r="AO120" i="2"/>
  <c r="N39" i="39"/>
  <c r="G9" i="45"/>
  <c r="K35" i="33"/>
  <c r="K32" i="26"/>
  <c r="AP188" i="2"/>
  <c r="N35" i="14"/>
  <c r="C12" i="49"/>
  <c r="K31" i="47"/>
  <c r="N31" i="44"/>
  <c r="K43" i="36"/>
  <c r="C219" i="2"/>
  <c r="N42" i="46"/>
  <c r="N40" i="43"/>
  <c r="AP253" i="2"/>
  <c r="AR53" i="2"/>
  <c r="Q11" i="10"/>
  <c r="K34" i="34"/>
  <c r="AQ220" i="2"/>
  <c r="N41" i="28"/>
  <c r="K43" i="10"/>
  <c r="N39" i="43"/>
  <c r="K47" i="23"/>
  <c r="AD91" i="49"/>
  <c r="K41" i="33"/>
  <c r="AO260" i="2"/>
  <c r="AR80" i="2"/>
  <c r="K41" i="44"/>
  <c r="K41" i="21"/>
  <c r="V91" i="49"/>
  <c r="N34" i="46"/>
  <c r="AQ173" i="2"/>
  <c r="K35" i="16"/>
  <c r="N46" i="15"/>
  <c r="AQ189" i="2"/>
  <c r="C39" i="52"/>
  <c r="AO175" i="2"/>
  <c r="AQ252" i="2"/>
  <c r="K41" i="32"/>
  <c r="AO240" i="2"/>
  <c r="K31" i="14"/>
  <c r="AR26" i="2"/>
  <c r="AQ283" i="2"/>
  <c r="AQ35" i="2"/>
  <c r="N47" i="41"/>
  <c r="K36" i="14"/>
  <c r="N49" i="36"/>
  <c r="K34" i="44"/>
  <c r="K38" i="39"/>
  <c r="J9" i="49"/>
  <c r="N33" i="32"/>
  <c r="K39" i="14"/>
  <c r="N35" i="18"/>
  <c r="K40" i="40"/>
  <c r="K40" i="18"/>
  <c r="AR160" i="2"/>
  <c r="AR171" i="2"/>
  <c r="N50" i="35"/>
  <c r="N49" i="39"/>
  <c r="AS91" i="49"/>
  <c r="N32" i="40"/>
  <c r="AO126" i="2"/>
  <c r="AQ163" i="2"/>
  <c r="K31" i="26"/>
  <c r="N43" i="20"/>
  <c r="AP187" i="2"/>
  <c r="K49" i="29"/>
  <c r="N47" i="22"/>
  <c r="N33" i="40"/>
  <c r="G9" i="33"/>
  <c r="AR221" i="2"/>
  <c r="K50" i="15"/>
  <c r="AQ97" i="2"/>
  <c r="D85" i="49"/>
  <c r="N48" i="22"/>
  <c r="AP38" i="2"/>
  <c r="AQ107" i="2"/>
  <c r="N48" i="19"/>
  <c r="AO132" i="2"/>
  <c r="AR43" i="2"/>
  <c r="AQ157" i="2"/>
  <c r="AQ261" i="2"/>
  <c r="K36" i="37"/>
  <c r="N50" i="33"/>
  <c r="G9" i="30"/>
  <c r="B43" i="30"/>
  <c r="G9" i="16"/>
  <c r="AP18" i="2"/>
  <c r="N46" i="19"/>
  <c r="AQ73" i="2"/>
  <c r="AO180" i="2"/>
  <c r="AR278" i="2"/>
  <c r="AR125" i="2"/>
  <c r="K34" i="16"/>
  <c r="AO165" i="2"/>
  <c r="N35" i="13"/>
  <c r="AQ158" i="2"/>
  <c r="AP73" i="2"/>
  <c r="N48" i="36"/>
  <c r="K38" i="21"/>
  <c r="K36" i="38"/>
  <c r="K40" i="29"/>
  <c r="Q11" i="39"/>
  <c r="AP57" i="2"/>
  <c r="K33" i="36"/>
  <c r="AO251" i="2"/>
  <c r="N41" i="26"/>
  <c r="C155" i="2"/>
  <c r="AO164" i="2"/>
  <c r="AP177" i="2"/>
  <c r="AQ115" i="2"/>
  <c r="AQ260" i="2"/>
  <c r="AP136" i="2"/>
  <c r="N34" i="37"/>
  <c r="K39" i="46"/>
  <c r="BA91" i="49"/>
  <c r="K41" i="40"/>
  <c r="N36" i="37"/>
  <c r="C85" i="52"/>
  <c r="N39" i="12"/>
  <c r="K32" i="35"/>
  <c r="AQ34" i="2"/>
  <c r="N49" i="28"/>
  <c r="K41" i="42"/>
  <c r="CP12" i="49"/>
  <c r="K49" i="18"/>
  <c r="AR255" i="2"/>
  <c r="AP252" i="2"/>
  <c r="AO143" i="2"/>
  <c r="K31" i="35"/>
  <c r="AP14" i="2"/>
  <c r="K34" i="20"/>
  <c r="AP118" i="2"/>
  <c r="K44" i="33"/>
  <c r="AR245" i="2"/>
  <c r="N49" i="41"/>
  <c r="C21" i="7"/>
  <c r="AR268" i="2"/>
  <c r="K32" i="47"/>
  <c r="Q9" i="16"/>
  <c r="N31" i="11"/>
  <c r="K45" i="29"/>
  <c r="CP30" i="49"/>
  <c r="N40" i="34"/>
  <c r="AP132" i="2"/>
  <c r="AR63" i="2"/>
  <c r="N40" i="40"/>
  <c r="D54" i="49"/>
  <c r="K34" i="17"/>
  <c r="AQ159" i="2"/>
  <c r="N31" i="28"/>
  <c r="AP279" i="2"/>
  <c r="C277" i="2"/>
  <c r="N33" i="33"/>
  <c r="AO61" i="2"/>
  <c r="AR130" i="2"/>
  <c r="AQ30" i="2"/>
  <c r="AO122" i="2"/>
  <c r="AR51" i="2"/>
  <c r="K50" i="34"/>
  <c r="N38" i="38"/>
  <c r="K43" i="22"/>
  <c r="AO82" i="2"/>
  <c r="AR189" i="2"/>
  <c r="K48" i="16"/>
  <c r="K49" i="37"/>
  <c r="F17" i="7"/>
  <c r="AO31" i="2"/>
  <c r="N37" i="32"/>
  <c r="AP120" i="2"/>
  <c r="B47" i="10"/>
  <c r="N42" i="16"/>
  <c r="AQ186" i="2"/>
  <c r="AQ60" i="2"/>
  <c r="AQ278" i="2"/>
  <c r="G9" i="20"/>
  <c r="AO15" i="2"/>
  <c r="K37" i="15"/>
  <c r="Q11" i="40"/>
  <c r="AP172" i="2"/>
  <c r="CP45" i="49"/>
  <c r="K40" i="47"/>
  <c r="N32" i="27"/>
  <c r="AQ182" i="2"/>
  <c r="N37" i="44"/>
  <c r="K48" i="32"/>
  <c r="F110" i="52"/>
  <c r="N38" i="13"/>
  <c r="N40" i="47"/>
  <c r="AO89" i="2"/>
  <c r="AP160" i="2"/>
  <c r="B37" i="20"/>
  <c r="G9" i="29"/>
  <c r="AR164" i="2"/>
  <c r="D69" i="49"/>
  <c r="N31" i="47"/>
  <c r="N44" i="34"/>
  <c r="Q9" i="35"/>
  <c r="G11" i="49"/>
  <c r="K47" i="20"/>
  <c r="AR119" i="2"/>
  <c r="AO63" i="2"/>
  <c r="N32" i="42"/>
  <c r="K32" i="38"/>
  <c r="N33" i="11"/>
  <c r="K44" i="45"/>
  <c r="C17" i="2"/>
  <c r="K50" i="12"/>
  <c r="CP33" i="49"/>
  <c r="K46" i="31"/>
  <c r="K38" i="12"/>
  <c r="C45" i="49"/>
  <c r="AQ246" i="2"/>
  <c r="AR195" i="2"/>
  <c r="AO60" i="2"/>
  <c r="N48" i="30"/>
  <c r="N48" i="45"/>
  <c r="K40" i="26"/>
  <c r="N49" i="31"/>
  <c r="AR65" i="2"/>
  <c r="K43" i="13"/>
  <c r="AR158" i="2"/>
  <c r="AR91" i="2"/>
  <c r="K32" i="32"/>
  <c r="K41" i="43"/>
  <c r="N36" i="21"/>
  <c r="AO287" i="2"/>
  <c r="N36" i="19"/>
  <c r="AP152" i="2"/>
  <c r="AO22" i="2"/>
  <c r="K46" i="33"/>
  <c r="AQ136" i="2"/>
  <c r="N39" i="47"/>
  <c r="K38" i="46"/>
  <c r="N45" i="43"/>
  <c r="N41" i="19"/>
  <c r="AO179" i="2"/>
  <c r="K48" i="37"/>
  <c r="K39" i="12"/>
  <c r="AO123" i="2"/>
  <c r="K39" i="25"/>
  <c r="Q9" i="19"/>
  <c r="C5" i="7"/>
  <c r="N46" i="38"/>
  <c r="C44" i="49"/>
  <c r="G32" i="49"/>
  <c r="K34" i="11"/>
  <c r="AP269" i="2"/>
  <c r="AQ188" i="2"/>
  <c r="E54" i="52"/>
  <c r="AP66" i="2"/>
  <c r="N32" i="17"/>
  <c r="K33" i="46"/>
  <c r="AQ238" i="2"/>
  <c r="F21" i="7"/>
  <c r="N35" i="23"/>
  <c r="CP42" i="49"/>
  <c r="AO25" i="2"/>
  <c r="K49" i="10"/>
  <c r="N47" i="24"/>
  <c r="AO75" i="2"/>
  <c r="K34" i="18"/>
  <c r="K49" i="46"/>
  <c r="N36" i="27"/>
  <c r="N43" i="32"/>
  <c r="N34" i="43"/>
  <c r="N40" i="25"/>
  <c r="K50" i="37"/>
  <c r="Q9" i="26"/>
  <c r="K50" i="45"/>
  <c r="C40" i="7"/>
  <c r="N48" i="28"/>
  <c r="K46" i="19"/>
  <c r="AR273" i="2"/>
  <c r="AR234" i="2"/>
  <c r="AQ98" i="2"/>
  <c r="AP207" i="2"/>
  <c r="F37" i="7"/>
  <c r="D64" i="49"/>
  <c r="F16" i="7"/>
  <c r="E101" i="52"/>
  <c r="CP29" i="49"/>
  <c r="J37" i="49"/>
  <c r="AO157" i="2"/>
  <c r="K43" i="33"/>
  <c r="AO11" i="2"/>
  <c r="K38" i="11"/>
  <c r="N46" i="33"/>
  <c r="AQ248" i="2"/>
  <c r="N50" i="20"/>
  <c r="K48" i="40"/>
  <c r="C5" i="52"/>
  <c r="Q9" i="18"/>
  <c r="CP39" i="49"/>
  <c r="Q11" i="37"/>
  <c r="N47" i="11"/>
  <c r="K44" i="25"/>
  <c r="AP75" i="2"/>
  <c r="N50" i="18"/>
  <c r="N34" i="32"/>
  <c r="CP27" i="49"/>
  <c r="K36" i="43"/>
  <c r="B33" i="34"/>
  <c r="AP239" i="2"/>
  <c r="K45" i="37"/>
  <c r="K43" i="16"/>
  <c r="AP98" i="2"/>
  <c r="AP255" i="2"/>
  <c r="N37" i="39"/>
  <c r="K43" i="15"/>
  <c r="K42" i="28"/>
  <c r="N46" i="25"/>
  <c r="AP59" i="2"/>
  <c r="AR89" i="2"/>
  <c r="G5" i="49"/>
  <c r="N34" i="17"/>
  <c r="K35" i="44"/>
  <c r="AR248" i="2"/>
  <c r="N44" i="29"/>
  <c r="N38" i="28"/>
  <c r="K46" i="40"/>
  <c r="N37" i="10"/>
  <c r="N36" i="20"/>
  <c r="F33" i="52"/>
  <c r="K44" i="38"/>
  <c r="N49" i="33"/>
  <c r="K41" i="23"/>
  <c r="N32" i="10"/>
  <c r="AQ129" i="2"/>
  <c r="N43" i="39"/>
  <c r="B43" i="17"/>
  <c r="AR224" i="2"/>
  <c r="G13" i="7"/>
  <c r="N44" i="25"/>
  <c r="N45" i="32"/>
  <c r="K46" i="21"/>
  <c r="N34" i="29"/>
  <c r="N41" i="41"/>
  <c r="N50" i="34"/>
  <c r="AP283" i="2"/>
  <c r="K49" i="16"/>
  <c r="B36" i="23"/>
  <c r="AP243" i="2"/>
  <c r="Q9" i="44"/>
  <c r="K37" i="19"/>
  <c r="N32" i="12"/>
  <c r="CP13" i="49"/>
  <c r="E51" i="52"/>
  <c r="K45" i="19"/>
  <c r="K35" i="20"/>
  <c r="AR16" i="2"/>
  <c r="N50" i="23"/>
  <c r="AR61" i="2"/>
  <c r="E5" i="52"/>
  <c r="N35" i="36"/>
  <c r="G9" i="21"/>
  <c r="K46" i="18"/>
  <c r="K36" i="13"/>
  <c r="AP296" i="2"/>
  <c r="AQ145" i="2"/>
  <c r="N34" i="23"/>
  <c r="Q11" i="26"/>
  <c r="K50" i="10"/>
  <c r="AO47" i="2"/>
  <c r="K47" i="26"/>
  <c r="AR225" i="2"/>
  <c r="AQ148" i="2"/>
  <c r="Q9" i="21"/>
  <c r="J39" i="49"/>
  <c r="G40" i="7"/>
  <c r="K41" i="36"/>
  <c r="AP143" i="2"/>
  <c r="K50" i="16"/>
  <c r="B34" i="34"/>
  <c r="AQ199" i="2"/>
  <c r="F14" i="7"/>
  <c r="AQ91" i="2"/>
  <c r="E98" i="52"/>
  <c r="N39" i="36"/>
  <c r="K33" i="12"/>
  <c r="D76" i="49"/>
  <c r="N33" i="46"/>
  <c r="K44" i="44"/>
  <c r="Q9" i="10"/>
  <c r="K39" i="30"/>
  <c r="AQ223" i="2"/>
  <c r="N47" i="25"/>
  <c r="K32" i="15"/>
  <c r="K49" i="14"/>
  <c r="K32" i="17"/>
  <c r="AO62" i="2"/>
  <c r="N34" i="25"/>
  <c r="AQ267" i="2"/>
  <c r="AR96" i="2"/>
  <c r="CP22" i="49"/>
  <c r="Q9" i="33"/>
  <c r="K37" i="41"/>
  <c r="AP19" i="2"/>
  <c r="B39" i="24"/>
  <c r="K31" i="38"/>
  <c r="C15" i="7"/>
  <c r="N38" i="36"/>
  <c r="AP281" i="2"/>
  <c r="K49" i="22"/>
  <c r="K49" i="35"/>
  <c r="K40" i="20"/>
  <c r="AO118" i="2"/>
  <c r="N32" i="43"/>
  <c r="K41" i="15"/>
  <c r="AP180" i="2"/>
  <c r="N46" i="40"/>
  <c r="AR151" i="2"/>
  <c r="AO273" i="2"/>
  <c r="F19" i="7"/>
  <c r="B32" i="2"/>
  <c r="AP157" i="2"/>
  <c r="K37" i="25"/>
  <c r="AR287" i="2"/>
  <c r="AR72" i="2"/>
  <c r="N39" i="35"/>
  <c r="AP74" i="2"/>
  <c r="AR113" i="2"/>
  <c r="N50" i="11"/>
  <c r="N35" i="16"/>
  <c r="AZ91" i="49"/>
  <c r="K46" i="37"/>
  <c r="N47" i="45"/>
  <c r="J15" i="49"/>
  <c r="N34" i="18"/>
  <c r="N31" i="29"/>
  <c r="B232" i="2"/>
  <c r="K43" i="37"/>
  <c r="G7" i="7"/>
  <c r="AR111" i="2"/>
  <c r="F5" i="7"/>
  <c r="N49" i="12"/>
  <c r="AQ19" i="2"/>
  <c r="AO297" i="2"/>
  <c r="K39" i="44"/>
  <c r="F27" i="7"/>
  <c r="AP201" i="2"/>
  <c r="AP165" i="2"/>
  <c r="AQ282" i="2"/>
  <c r="K31" i="15"/>
  <c r="K47" i="16"/>
  <c r="N34" i="31"/>
  <c r="AR36" i="2"/>
  <c r="AQ250" i="2"/>
  <c r="K31" i="19"/>
  <c r="Q9" i="36"/>
  <c r="N39" i="45"/>
  <c r="AO86" i="2"/>
  <c r="N47" i="17"/>
  <c r="N46" i="18"/>
  <c r="C7" i="49"/>
  <c r="N31" i="17"/>
  <c r="K43" i="39"/>
  <c r="N39" i="11"/>
  <c r="N36" i="14"/>
  <c r="C42" i="52"/>
  <c r="C8" i="52"/>
  <c r="AP266" i="2"/>
  <c r="K50" i="28"/>
  <c r="K31" i="45"/>
  <c r="K32" i="21"/>
  <c r="AQ149" i="2"/>
  <c r="K46" i="12"/>
  <c r="N45" i="22"/>
  <c r="K47" i="12"/>
  <c r="AP161" i="2"/>
  <c r="AP62" i="2"/>
  <c r="K42" i="12"/>
  <c r="K45" i="10"/>
  <c r="C23" i="7"/>
  <c r="K39" i="39"/>
  <c r="K48" i="23"/>
  <c r="AP297" i="2"/>
  <c r="J16" i="49"/>
  <c r="K42" i="19"/>
  <c r="Q9" i="45"/>
  <c r="N38" i="19"/>
  <c r="AR14" i="2"/>
  <c r="K34" i="14"/>
  <c r="N36" i="10"/>
  <c r="K32" i="29"/>
  <c r="AO133" i="2"/>
  <c r="Q9" i="31"/>
  <c r="K32" i="28"/>
  <c r="K47" i="22"/>
  <c r="N45" i="31"/>
  <c r="N49" i="45"/>
  <c r="N46" i="21"/>
  <c r="AO128" i="2"/>
  <c r="AO30" i="2"/>
  <c r="K44" i="15"/>
  <c r="K39" i="37"/>
  <c r="AP142" i="2"/>
  <c r="AO167" i="2"/>
  <c r="AR150" i="2"/>
  <c r="K45" i="15"/>
  <c r="N50" i="12"/>
  <c r="N33" i="15"/>
  <c r="AO84" i="2"/>
  <c r="N41" i="39"/>
  <c r="AO107" i="2"/>
  <c r="K31" i="42"/>
  <c r="AQ272" i="2"/>
  <c r="F79" i="52"/>
  <c r="X91" i="49"/>
  <c r="AP43" i="2"/>
  <c r="N47" i="35"/>
  <c r="N42" i="13"/>
  <c r="D70" i="49"/>
  <c r="N39" i="33"/>
  <c r="N38" i="25"/>
  <c r="AO55" i="2"/>
  <c r="F20" i="7"/>
  <c r="K39" i="35"/>
  <c r="N49" i="47"/>
  <c r="D67" i="49"/>
  <c r="N42" i="34"/>
  <c r="K33" i="26"/>
  <c r="N33" i="14"/>
  <c r="K32" i="30"/>
  <c r="AP50" i="2"/>
  <c r="AP156" i="2"/>
  <c r="J26" i="49"/>
  <c r="D74" i="49"/>
  <c r="N44" i="44"/>
  <c r="AR260" i="2"/>
  <c r="N34" i="34"/>
  <c r="N42" i="28"/>
  <c r="AO36" i="2"/>
  <c r="N46" i="43"/>
  <c r="AR180" i="2"/>
  <c r="N33" i="41"/>
  <c r="F7" i="7"/>
  <c r="AP200" i="2"/>
  <c r="AQ221" i="2"/>
  <c r="AR110" i="2"/>
  <c r="N46" i="29"/>
  <c r="K35" i="42"/>
  <c r="D63" i="49"/>
  <c r="K43" i="46"/>
  <c r="E113" i="52"/>
  <c r="AP254" i="2"/>
  <c r="W91" i="49"/>
  <c r="AO14" i="2"/>
  <c r="N41" i="40"/>
  <c r="K49" i="31"/>
  <c r="K31" i="37"/>
  <c r="E64" i="52"/>
  <c r="AR272" i="2"/>
  <c r="K42" i="46"/>
  <c r="C19" i="7"/>
  <c r="AO41" i="2"/>
  <c r="AP42" i="2"/>
  <c r="AR177" i="2"/>
  <c r="N46" i="12"/>
  <c r="C263" i="2"/>
  <c r="K45" i="36"/>
  <c r="AR106" i="2"/>
  <c r="K50" i="31"/>
  <c r="K33" i="28"/>
  <c r="N34" i="47"/>
  <c r="N33" i="21"/>
  <c r="N48" i="33"/>
  <c r="K40" i="24"/>
  <c r="K48" i="29"/>
  <c r="AP210" i="2"/>
  <c r="N32" i="33"/>
  <c r="G19" i="7"/>
  <c r="AO177" i="2"/>
  <c r="CP40" i="49"/>
  <c r="K45" i="12"/>
  <c r="K31" i="46"/>
  <c r="B124" i="2"/>
  <c r="N38" i="17"/>
  <c r="K41" i="20"/>
  <c r="AR55" i="2"/>
  <c r="AP9" i="2"/>
  <c r="AO166" i="2"/>
  <c r="C2" i="7"/>
  <c r="K47" i="24"/>
  <c r="K46" i="20"/>
  <c r="AP125" i="2"/>
  <c r="AO172" i="2"/>
  <c r="AO184" i="2"/>
  <c r="K39" i="38"/>
  <c r="AQ142" i="2"/>
  <c r="C38" i="49"/>
  <c r="N33" i="47"/>
  <c r="N50" i="45"/>
  <c r="AP262" i="2"/>
  <c r="CP37" i="49"/>
  <c r="C18" i="7"/>
  <c r="AP113" i="2"/>
  <c r="K36" i="18"/>
  <c r="K40" i="37"/>
  <c r="K46" i="39"/>
  <c r="E76" i="52"/>
  <c r="K36" i="40"/>
  <c r="N32" i="38"/>
  <c r="N38" i="34"/>
  <c r="N45" i="27"/>
  <c r="N37" i="20"/>
  <c r="K33" i="43"/>
  <c r="N46" i="39"/>
  <c r="C8" i="2"/>
  <c r="N41" i="13"/>
  <c r="N43" i="37"/>
  <c r="N36" i="15"/>
  <c r="AQ174" i="2"/>
  <c r="N36" i="18"/>
  <c r="E70" i="52"/>
  <c r="AP91" i="49"/>
  <c r="N48" i="15"/>
  <c r="AR165" i="2"/>
  <c r="N31" i="25"/>
  <c r="K36" i="44"/>
  <c r="K44" i="31"/>
  <c r="K41" i="24"/>
  <c r="AO129" i="2"/>
  <c r="K47" i="39"/>
  <c r="F39" i="52"/>
  <c r="N37" i="46"/>
  <c r="AR281" i="2"/>
  <c r="N38" i="23"/>
  <c r="AR204" i="2"/>
  <c r="K47" i="36"/>
  <c r="N48" i="44"/>
  <c r="N44" i="42"/>
  <c r="AO257" i="2"/>
  <c r="K39" i="15"/>
  <c r="AP25" i="2"/>
  <c r="AQ235" i="2"/>
  <c r="AQ112" i="2"/>
  <c r="AO108" i="2"/>
  <c r="G30" i="49"/>
  <c r="AQ105" i="2"/>
  <c r="F17" i="52"/>
  <c r="AO246" i="2"/>
  <c r="AQ62" i="2"/>
  <c r="AQ77" i="2"/>
  <c r="AO196" i="2"/>
  <c r="AP54" i="2"/>
  <c r="D73" i="49"/>
  <c r="N41" i="32"/>
  <c r="Q11" i="30"/>
  <c r="AR92" i="2"/>
  <c r="AP209" i="2"/>
  <c r="F25" i="7"/>
  <c r="AP238" i="2"/>
  <c r="K43" i="34"/>
  <c r="N48" i="40"/>
  <c r="N42" i="40"/>
  <c r="AO261" i="2"/>
  <c r="AO134" i="2"/>
  <c r="N32" i="30"/>
  <c r="K49" i="26"/>
  <c r="K33" i="13"/>
  <c r="N48" i="24"/>
  <c r="AQ288" i="2"/>
  <c r="K50" i="18"/>
  <c r="K46" i="11"/>
  <c r="K38" i="19"/>
  <c r="AR98" i="2"/>
  <c r="AO18" i="2"/>
  <c r="AP23" i="2"/>
  <c r="AQ111" i="2"/>
  <c r="K49" i="40"/>
  <c r="K49" i="24"/>
  <c r="AQ218" i="2"/>
  <c r="F18" i="7"/>
  <c r="N42" i="37"/>
  <c r="K37" i="12"/>
  <c r="K39" i="34"/>
  <c r="AR52" i="2"/>
  <c r="AP213" i="2"/>
  <c r="K43" i="20"/>
  <c r="AR97" i="2"/>
  <c r="G9" i="22"/>
  <c r="K43" i="19"/>
  <c r="AP97" i="2"/>
  <c r="K31" i="41"/>
  <c r="AP90" i="2"/>
  <c r="E61" i="52"/>
  <c r="AP147" i="2"/>
  <c r="AR11" i="2"/>
  <c r="K47" i="32"/>
  <c r="G10" i="49"/>
  <c r="K43" i="44"/>
  <c r="K32" i="43"/>
  <c r="CP8" i="49"/>
  <c r="K44" i="19"/>
  <c r="K43" i="38"/>
  <c r="K39" i="41"/>
  <c r="AR203" i="2"/>
  <c r="AR156" i="2"/>
  <c r="AP81" i="2"/>
  <c r="K47" i="33"/>
  <c r="AQ87" i="2"/>
  <c r="AR209" i="2"/>
  <c r="C14" i="52"/>
  <c r="N33" i="26"/>
  <c r="AO252" i="2"/>
  <c r="AP185" i="2"/>
  <c r="AR190" i="2"/>
  <c r="K40" i="14"/>
  <c r="N45" i="15"/>
  <c r="C10" i="7"/>
  <c r="N44" i="38"/>
  <c r="C56" i="2"/>
  <c r="AR226" i="2"/>
  <c r="F4" i="7"/>
  <c r="K36" i="26"/>
  <c r="N33" i="45"/>
  <c r="C19" i="49"/>
  <c r="C88" i="52"/>
  <c r="N43" i="44"/>
  <c r="K39" i="47"/>
  <c r="AR47" i="2"/>
  <c r="K33" i="18"/>
  <c r="N42" i="44"/>
  <c r="K37" i="24"/>
  <c r="N49" i="30"/>
  <c r="N37" i="12"/>
  <c r="AR83" i="2"/>
  <c r="N47" i="37"/>
  <c r="N46" i="22"/>
  <c r="N35" i="37"/>
  <c r="AR143" i="2"/>
  <c r="AR265" i="2"/>
  <c r="N40" i="41"/>
  <c r="K41" i="41"/>
  <c r="G9" i="14"/>
  <c r="K46" i="28"/>
  <c r="AP10" i="2"/>
  <c r="AR62" i="2"/>
  <c r="K32" i="44"/>
  <c r="AP184" i="2"/>
  <c r="AO234" i="2"/>
  <c r="E85" i="52"/>
  <c r="AO189" i="2"/>
  <c r="AQ15" i="2"/>
  <c r="AO168" i="2"/>
  <c r="K39" i="43"/>
  <c r="AQ209" i="2"/>
  <c r="K47" i="11"/>
  <c r="K39" i="36"/>
  <c r="AO53" i="2"/>
  <c r="D56" i="49"/>
  <c r="N50" i="27"/>
  <c r="G9" i="17"/>
  <c r="N38" i="14"/>
  <c r="AQ170" i="2"/>
  <c r="AQ244" i="2"/>
  <c r="K33" i="22"/>
  <c r="AR297" i="2"/>
  <c r="N50" i="38"/>
  <c r="K41" i="19"/>
  <c r="K41" i="25"/>
  <c r="AP145" i="2"/>
  <c r="Q11" i="14"/>
  <c r="K36" i="31"/>
  <c r="AR105" i="2"/>
  <c r="AP133" i="2"/>
  <c r="N40" i="23"/>
  <c r="N31" i="19"/>
  <c r="B71" i="2"/>
  <c r="K42" i="38"/>
  <c r="N46" i="32"/>
  <c r="K34" i="43"/>
  <c r="CP34" i="49"/>
  <c r="K49" i="28"/>
  <c r="K42" i="20"/>
  <c r="N35" i="28"/>
  <c r="N33" i="36"/>
  <c r="K50" i="19"/>
  <c r="K48" i="27"/>
  <c r="B176" i="2"/>
  <c r="K34" i="39"/>
  <c r="C24" i="2"/>
  <c r="K49" i="32"/>
  <c r="K34" i="12"/>
  <c r="N48" i="23"/>
  <c r="N40" i="45"/>
  <c r="AR197" i="2"/>
  <c r="AR296" i="2"/>
  <c r="AO91" i="49"/>
  <c r="K34" i="27"/>
  <c r="AR19" i="2"/>
  <c r="AO94" i="2"/>
  <c r="F10" i="7"/>
  <c r="K46" i="46"/>
  <c r="C42" i="7"/>
  <c r="K38" i="16"/>
  <c r="G10" i="7"/>
  <c r="AR21" i="2"/>
  <c r="AP267" i="2"/>
  <c r="AQ196" i="2"/>
  <c r="F42" i="7"/>
  <c r="AQ245" i="2"/>
  <c r="N35" i="31"/>
  <c r="N50" i="44"/>
  <c r="K39" i="24"/>
  <c r="C162" i="2"/>
  <c r="K38" i="47"/>
  <c r="AQ156" i="2"/>
  <c r="AP37" i="2"/>
  <c r="N43" i="38"/>
  <c r="N42" i="38"/>
  <c r="Q11" i="17"/>
  <c r="AQ101" i="2"/>
  <c r="K40" i="30"/>
  <c r="K40" i="23"/>
  <c r="K48" i="28"/>
  <c r="N40" i="46"/>
  <c r="K47" i="34"/>
  <c r="AP127" i="2"/>
  <c r="K33" i="10"/>
  <c r="C291" i="2"/>
  <c r="N37" i="15"/>
  <c r="N32" i="28"/>
  <c r="N37" i="21"/>
  <c r="K48" i="26"/>
  <c r="AO38" i="2"/>
  <c r="N49" i="20"/>
  <c r="K34" i="38"/>
  <c r="D81" i="49"/>
  <c r="AO193" i="2"/>
  <c r="N46" i="20"/>
  <c r="N43" i="46"/>
  <c r="K40" i="39"/>
  <c r="AQ41" i="2"/>
  <c r="CP23" i="49"/>
  <c r="AR25" i="2"/>
  <c r="N31" i="35"/>
  <c r="AQ122" i="2"/>
  <c r="Q9" i="43"/>
  <c r="AQ46" i="2"/>
  <c r="AP22" i="2"/>
  <c r="K40" i="41"/>
  <c r="K34" i="15"/>
  <c r="AO72" i="2"/>
  <c r="B35" i="12"/>
  <c r="G9" i="26"/>
  <c r="J31" i="49"/>
  <c r="N42" i="21"/>
  <c r="C109" i="2"/>
  <c r="C9" i="7"/>
  <c r="AH91" i="49"/>
  <c r="K38" i="13"/>
  <c r="CP16" i="49"/>
  <c r="N31" i="36"/>
  <c r="N44" i="19"/>
  <c r="K32" i="19"/>
  <c r="N45" i="30"/>
  <c r="E8" i="52"/>
  <c r="AR236" i="2"/>
  <c r="AO100" i="2"/>
  <c r="K47" i="18"/>
  <c r="N50" i="21"/>
  <c r="AR50" i="2"/>
  <c r="B42" i="16"/>
  <c r="N50" i="28"/>
  <c r="K44" i="16"/>
  <c r="AP245" i="2"/>
  <c r="K40" i="38"/>
  <c r="K38" i="45"/>
  <c r="AO140" i="2"/>
  <c r="K31" i="12"/>
  <c r="N41" i="38"/>
  <c r="N46" i="44"/>
  <c r="AQ289" i="2"/>
  <c r="K32" i="39"/>
  <c r="AQ33" i="2"/>
  <c r="AO197" i="2"/>
  <c r="AP39" i="2"/>
  <c r="K44" i="18"/>
  <c r="E116" i="52"/>
  <c r="K38" i="29"/>
  <c r="K42" i="37"/>
  <c r="N41" i="12"/>
  <c r="AO225" i="2"/>
  <c r="N42" i="20"/>
  <c r="E92" i="52"/>
  <c r="N49" i="10"/>
  <c r="K45" i="39"/>
  <c r="AP244" i="2"/>
  <c r="C101" i="52"/>
  <c r="N49" i="13"/>
  <c r="AQ195" i="2"/>
  <c r="C24" i="49"/>
  <c r="AO271" i="2"/>
  <c r="K32" i="41"/>
  <c r="AQ59" i="2"/>
  <c r="AQ18" i="2"/>
  <c r="K33" i="38"/>
  <c r="J8" i="49"/>
  <c r="K33" i="17"/>
  <c r="Q11" i="38"/>
  <c r="AO104" i="2"/>
  <c r="N35" i="44"/>
  <c r="K45" i="13"/>
  <c r="K45" i="32"/>
  <c r="Q9" i="12"/>
  <c r="AR208" i="2"/>
  <c r="N36" i="45"/>
  <c r="AQ207" i="2"/>
  <c r="N39" i="21"/>
  <c r="AP271" i="2"/>
  <c r="CP26" i="49"/>
  <c r="J12" i="49"/>
  <c r="K31" i="24"/>
  <c r="K38" i="26"/>
  <c r="K42" i="40"/>
  <c r="AR257" i="2"/>
  <c r="K38" i="36"/>
  <c r="K38" i="40"/>
  <c r="K31" i="39"/>
  <c r="AQ93" i="2"/>
  <c r="N44" i="20"/>
  <c r="AP141" i="2"/>
  <c r="AO74" i="2"/>
  <c r="B102" i="2"/>
  <c r="AQ114" i="2"/>
  <c r="K36" i="29"/>
  <c r="K43" i="41"/>
  <c r="K42" i="25"/>
  <c r="AP280" i="2"/>
  <c r="N36" i="35"/>
  <c r="N38" i="10"/>
  <c r="AO44" i="2"/>
  <c r="N32" i="24"/>
  <c r="K34" i="32"/>
  <c r="K36" i="47"/>
  <c r="AQ80" i="2"/>
  <c r="K36" i="33"/>
  <c r="K44" i="34"/>
  <c r="N32" i="18"/>
  <c r="J18" i="49"/>
  <c r="G6" i="7"/>
  <c r="Q9" i="46"/>
  <c r="AO204" i="2"/>
  <c r="N37" i="36"/>
  <c r="K37" i="10"/>
  <c r="AR167" i="2"/>
  <c r="AO76" i="2"/>
  <c r="N43" i="12"/>
  <c r="N46" i="23"/>
  <c r="AO97" i="2"/>
  <c r="N39" i="13"/>
  <c r="AR123" i="2"/>
  <c r="AQ58" i="2"/>
  <c r="N50" i="43"/>
  <c r="AR215" i="2"/>
  <c r="N39" i="16"/>
  <c r="N50" i="13"/>
  <c r="K48" i="41"/>
  <c r="Q9" i="14"/>
  <c r="CP9" i="49"/>
  <c r="J19" i="49"/>
  <c r="K36" i="20"/>
  <c r="N42" i="29"/>
  <c r="F98" i="52"/>
  <c r="F14" i="52"/>
  <c r="F51" i="52"/>
  <c r="K33" i="35"/>
  <c r="D78" i="49"/>
  <c r="AQ128" i="2"/>
  <c r="E79" i="52"/>
  <c r="F73" i="52"/>
  <c r="J41" i="49"/>
  <c r="N46" i="47"/>
  <c r="AR127" i="2"/>
  <c r="N50" i="26"/>
  <c r="G9" i="38"/>
  <c r="C27" i="49"/>
  <c r="F107" i="52"/>
  <c r="AR37" i="2"/>
  <c r="AO49" i="2"/>
  <c r="K43" i="32"/>
  <c r="N39" i="17"/>
  <c r="C249" i="2"/>
  <c r="N33" i="19"/>
  <c r="K33" i="30"/>
  <c r="K44" i="21"/>
  <c r="AQ247" i="2"/>
  <c r="K36" i="32"/>
  <c r="AQ214" i="2"/>
  <c r="K31" i="11"/>
  <c r="B162" i="2"/>
  <c r="E82" i="52"/>
  <c r="E26" i="52"/>
  <c r="F34" i="7"/>
  <c r="K31" i="40"/>
  <c r="C36" i="7"/>
  <c r="G36" i="7"/>
  <c r="F61" i="52"/>
  <c r="AP65" i="2"/>
  <c r="N31" i="10"/>
  <c r="AR20" i="2"/>
  <c r="N47" i="43"/>
  <c r="K45" i="44"/>
  <c r="AR237" i="2"/>
  <c r="N39" i="28"/>
  <c r="N45" i="21"/>
  <c r="K36" i="12"/>
  <c r="N41" i="43"/>
  <c r="K48" i="35"/>
  <c r="AQ262" i="2"/>
  <c r="AP126" i="2"/>
  <c r="G22" i="49"/>
  <c r="K35" i="12"/>
  <c r="J6" i="49"/>
  <c r="N34" i="39"/>
  <c r="N31" i="26"/>
  <c r="AQ27" i="2"/>
  <c r="K48" i="20"/>
  <c r="N46" i="45"/>
  <c r="K32" i="23"/>
  <c r="K47" i="10"/>
  <c r="G24" i="49"/>
  <c r="N44" i="10"/>
  <c r="K47" i="21"/>
  <c r="AR181" i="2"/>
  <c r="AQ69" i="2"/>
  <c r="AR128" i="2"/>
  <c r="K40" i="42"/>
  <c r="AO209" i="2"/>
  <c r="AQ94" i="2"/>
  <c r="AP94" i="2"/>
  <c r="AO171" i="2"/>
  <c r="C82" i="52"/>
  <c r="K32" i="27"/>
  <c r="K37" i="27"/>
  <c r="N33" i="27"/>
  <c r="N35" i="40"/>
  <c r="AP250" i="2"/>
  <c r="N46" i="28"/>
  <c r="N41" i="15"/>
  <c r="N42" i="19"/>
  <c r="AO253" i="2"/>
  <c r="AP123" i="2"/>
  <c r="J32" i="49"/>
  <c r="N33" i="31"/>
  <c r="N34" i="38"/>
  <c r="F26" i="7"/>
  <c r="K38" i="23"/>
  <c r="K39" i="42"/>
  <c r="AR207" i="2"/>
  <c r="N38" i="45"/>
  <c r="AP197" i="2"/>
  <c r="K40" i="46"/>
  <c r="AR31" i="2"/>
  <c r="G3" i="7"/>
  <c r="AQ208" i="2"/>
  <c r="K49" i="25"/>
  <c r="CP43" i="49"/>
  <c r="AO265" i="2"/>
  <c r="AQ126" i="2"/>
  <c r="AQ116" i="2"/>
  <c r="K31" i="23"/>
  <c r="K46" i="14"/>
  <c r="U91" i="49"/>
  <c r="K34" i="36"/>
  <c r="J33" i="49"/>
  <c r="AP108" i="2"/>
  <c r="J23" i="49"/>
  <c r="N34" i="35"/>
  <c r="N33" i="37"/>
  <c r="K33" i="44"/>
  <c r="AQ187" i="2"/>
  <c r="K32" i="36"/>
  <c r="K37" i="21"/>
  <c r="K36" i="30"/>
  <c r="AQ16" i="2"/>
  <c r="AO21" i="2"/>
  <c r="AP82" i="2"/>
  <c r="AR141" i="2"/>
  <c r="AO147" i="2"/>
  <c r="AP292" i="2"/>
  <c r="N38" i="30"/>
  <c r="N48" i="41"/>
  <c r="K34" i="13"/>
  <c r="G24" i="7"/>
  <c r="AQ10" i="2"/>
  <c r="K41" i="37"/>
  <c r="G14" i="7"/>
  <c r="AO282" i="2"/>
  <c r="AO39" i="2"/>
  <c r="G9" i="28"/>
  <c r="AO285" i="2"/>
  <c r="N32" i="13"/>
  <c r="CP18" i="49"/>
  <c r="AR223" i="2"/>
  <c r="AO248" i="2"/>
  <c r="K45" i="31"/>
  <c r="F36" i="7"/>
  <c r="N32" i="36"/>
  <c r="K39" i="10"/>
  <c r="G9" i="27"/>
  <c r="K43" i="47"/>
  <c r="AO159" i="2"/>
  <c r="C40" i="2"/>
  <c r="N44" i="26"/>
  <c r="K50" i="27"/>
  <c r="N38" i="15"/>
  <c r="K40" i="21"/>
  <c r="AO185" i="2"/>
  <c r="G9" i="44"/>
  <c r="N31" i="21"/>
  <c r="AO43" i="2"/>
  <c r="K38" i="28"/>
  <c r="K47" i="46"/>
  <c r="K49" i="36"/>
  <c r="F20" i="52"/>
  <c r="AO203" i="2"/>
  <c r="K44" i="46"/>
  <c r="G9" i="7"/>
  <c r="AP217" i="2"/>
  <c r="J24" i="49"/>
  <c r="AO26" i="2"/>
  <c r="AP203" i="2"/>
  <c r="C3" i="7"/>
  <c r="AK91" i="49"/>
  <c r="AE91" i="49"/>
  <c r="AP236" i="2"/>
  <c r="K38" i="42"/>
  <c r="G28" i="7"/>
  <c r="AR289" i="2"/>
  <c r="N32" i="21"/>
  <c r="N35" i="10"/>
  <c r="N32" i="34"/>
  <c r="AP58" i="2"/>
  <c r="K31" i="44"/>
  <c r="AQ197" i="2"/>
  <c r="AO112" i="2"/>
  <c r="N40" i="38"/>
  <c r="AQ31" i="2"/>
  <c r="N36" i="22"/>
  <c r="AP257" i="2"/>
  <c r="N47" i="32"/>
  <c r="AQ85" i="2"/>
  <c r="AQ63" i="2"/>
  <c r="AO59" i="2"/>
  <c r="N49" i="26"/>
  <c r="AQ190" i="2"/>
  <c r="AO215" i="2"/>
  <c r="K50" i="11"/>
  <c r="N44" i="46"/>
  <c r="AP259" i="2"/>
  <c r="F23" i="52"/>
  <c r="N47" i="33"/>
  <c r="F42" i="52"/>
  <c r="AR35" i="2"/>
  <c r="CP24" i="49"/>
  <c r="N33" i="12"/>
  <c r="N47" i="28"/>
  <c r="G9" i="12"/>
  <c r="AO289" i="2"/>
  <c r="G23" i="49"/>
  <c r="K47" i="17"/>
  <c r="N49" i="27"/>
  <c r="G9" i="31"/>
  <c r="AP134" i="2"/>
  <c r="AR214" i="2"/>
  <c r="K36" i="28"/>
  <c r="E2" i="52"/>
  <c r="K36" i="36"/>
  <c r="N42" i="32"/>
  <c r="N39" i="10"/>
  <c r="AR182" i="2"/>
  <c r="G9" i="18"/>
  <c r="AR218" i="2"/>
  <c r="N46" i="14"/>
  <c r="K42" i="41"/>
  <c r="AP93" i="2"/>
  <c r="C40" i="49"/>
  <c r="AQ65" i="2"/>
  <c r="K43" i="24"/>
  <c r="J42" i="49"/>
  <c r="N35" i="38"/>
  <c r="AQ297" i="2"/>
  <c r="K48" i="14"/>
  <c r="N32" i="11"/>
  <c r="K43" i="18"/>
  <c r="K41" i="12"/>
  <c r="K34" i="22"/>
  <c r="K32" i="33"/>
  <c r="AR274" i="2"/>
  <c r="AQ279" i="2"/>
  <c r="AP248" i="2"/>
  <c r="AQ135" i="2"/>
  <c r="K31" i="32"/>
  <c r="G12" i="7"/>
  <c r="AO244" i="2"/>
  <c r="C117" i="2"/>
  <c r="N49" i="32"/>
  <c r="AQ99" i="2"/>
  <c r="K40" i="22"/>
  <c r="K36" i="24"/>
  <c r="AO58" i="2"/>
  <c r="N48" i="12"/>
  <c r="N38" i="18"/>
  <c r="K31" i="28"/>
  <c r="K35" i="35"/>
  <c r="O91" i="49"/>
  <c r="K43" i="26"/>
  <c r="K33" i="25"/>
  <c r="AO236" i="2"/>
  <c r="F30" i="52"/>
  <c r="AQ216" i="2"/>
  <c r="N36" i="39"/>
  <c r="N43" i="13"/>
  <c r="G29" i="7"/>
  <c r="N47" i="26"/>
  <c r="G20" i="49"/>
  <c r="K47" i="37"/>
  <c r="N32" i="29"/>
  <c r="K45" i="41"/>
  <c r="N45" i="46"/>
  <c r="K35" i="29"/>
  <c r="F8" i="52"/>
  <c r="N32" i="31"/>
  <c r="AP11" i="2"/>
  <c r="F2" i="7"/>
  <c r="AQ296" i="2"/>
  <c r="B64" i="2"/>
  <c r="AO224" i="2"/>
  <c r="B39" i="33"/>
  <c r="AO68" i="2"/>
  <c r="N41" i="17"/>
  <c r="N33" i="23"/>
  <c r="K47" i="30"/>
  <c r="Q9" i="23"/>
  <c r="F101" i="52"/>
  <c r="AT91" i="49"/>
  <c r="N44" i="28"/>
  <c r="N40" i="37"/>
  <c r="N45" i="12"/>
  <c r="K49" i="43"/>
  <c r="AO127" i="2"/>
  <c r="C110" i="52"/>
  <c r="Q11" i="20"/>
  <c r="K45" i="33"/>
  <c r="C270" i="2"/>
  <c r="Q11" i="13"/>
  <c r="C9" i="49"/>
  <c r="C48" i="52"/>
  <c r="AQ42" i="2"/>
  <c r="K38" i="35"/>
  <c r="N49" i="22"/>
  <c r="AO163" i="2"/>
  <c r="AO52" i="2"/>
  <c r="N50" i="19"/>
  <c r="D59" i="49"/>
  <c r="D68" i="49"/>
  <c r="N34" i="10"/>
  <c r="AQ75" i="2"/>
  <c r="AR68" i="2"/>
  <c r="G9" i="10"/>
  <c r="K35" i="30"/>
  <c r="G9" i="23"/>
  <c r="AO99" i="2"/>
  <c r="G27" i="7"/>
  <c r="G37" i="7"/>
  <c r="G9" i="46"/>
  <c r="AR139" i="2"/>
  <c r="N39" i="30"/>
  <c r="K48" i="31"/>
  <c r="E88" i="52"/>
  <c r="C30" i="52"/>
  <c r="N49" i="17"/>
  <c r="AR264" i="2"/>
  <c r="C18" i="49"/>
  <c r="N36" i="40"/>
  <c r="K50" i="38"/>
  <c r="K38" i="15"/>
  <c r="F36" i="52"/>
  <c r="K44" i="22"/>
  <c r="AR112" i="2"/>
  <c r="E42" i="52"/>
  <c r="K49" i="20"/>
  <c r="Q9" i="24"/>
  <c r="N38" i="32"/>
  <c r="CP31" i="49"/>
  <c r="AQ14" i="2"/>
  <c r="AR285" i="2"/>
  <c r="Q9" i="32"/>
  <c r="G9" i="36"/>
  <c r="G31" i="7"/>
  <c r="Q11" i="44"/>
  <c r="K31" i="22"/>
  <c r="C11" i="52"/>
  <c r="F30" i="7"/>
  <c r="AQ36" i="2"/>
  <c r="K50" i="13"/>
  <c r="N31" i="30"/>
  <c r="K32" i="10"/>
  <c r="K34" i="35"/>
  <c r="K32" i="37"/>
  <c r="N38" i="47"/>
  <c r="AO173" i="2"/>
  <c r="AR73" i="2"/>
  <c r="B183" i="2"/>
  <c r="AR172" i="2"/>
  <c r="AQ206" i="2"/>
  <c r="N34" i="40"/>
  <c r="G9" i="24"/>
  <c r="G30" i="7"/>
  <c r="N42" i="47"/>
  <c r="N45" i="44"/>
  <c r="AP144" i="2"/>
  <c r="K38" i="20"/>
  <c r="K46" i="41"/>
  <c r="N41" i="23"/>
  <c r="K31" i="10"/>
  <c r="K47" i="27"/>
  <c r="AL91" i="49"/>
  <c r="N35" i="11"/>
  <c r="N31" i="39"/>
  <c r="AO106" i="2"/>
  <c r="N42" i="42"/>
  <c r="Q11" i="42"/>
  <c r="AP258" i="2"/>
  <c r="G8" i="7"/>
  <c r="N45" i="16"/>
  <c r="AR286" i="2"/>
  <c r="CP44" i="49"/>
  <c r="AP272" i="2"/>
  <c r="N45" i="24"/>
  <c r="N38" i="39"/>
  <c r="AP67" i="2"/>
  <c r="G9" i="43"/>
  <c r="K49" i="47"/>
  <c r="AQ29" i="2"/>
  <c r="N35" i="41"/>
  <c r="AR175" i="2"/>
  <c r="J35" i="49"/>
  <c r="AR246" i="2"/>
  <c r="N44" i="37"/>
  <c r="AR29" i="2"/>
  <c r="J20" i="49"/>
  <c r="G23" i="7"/>
  <c r="AQ96" i="2"/>
  <c r="G16" i="7"/>
  <c r="AO199" i="2"/>
  <c r="G18" i="7"/>
  <c r="K44" i="35"/>
  <c r="K33" i="41"/>
  <c r="D80" i="49"/>
  <c r="K35" i="32"/>
  <c r="N48" i="37"/>
  <c r="AQ37" i="2"/>
  <c r="G12" i="49"/>
  <c r="AO192" i="2"/>
  <c r="F35" i="7"/>
  <c r="J45" i="49"/>
  <c r="AR269" i="2"/>
  <c r="K40" i="15"/>
  <c r="AQ210" i="2"/>
  <c r="N32" i="26"/>
  <c r="N35" i="20"/>
  <c r="N40" i="21"/>
  <c r="N50" i="24"/>
  <c r="AO259" i="2"/>
  <c r="N37" i="16"/>
  <c r="AP235" i="2"/>
  <c r="J22" i="49"/>
  <c r="N41" i="35"/>
  <c r="C17" i="52"/>
  <c r="N43" i="42"/>
  <c r="Q9" i="25"/>
  <c r="C79" i="2"/>
  <c r="K44" i="27"/>
  <c r="N33" i="44"/>
  <c r="AR199" i="2"/>
  <c r="K46" i="34"/>
  <c r="AP247" i="2"/>
  <c r="AO295" i="2"/>
  <c r="N48" i="21"/>
  <c r="N31" i="46"/>
  <c r="K33" i="40"/>
  <c r="AQ234" i="2"/>
  <c r="Q9" i="17"/>
  <c r="K32" i="22"/>
  <c r="K42" i="31"/>
  <c r="K48" i="39"/>
  <c r="N31" i="16"/>
  <c r="N36" i="29"/>
  <c r="B205" i="2"/>
  <c r="N45" i="45"/>
  <c r="F45" i="52"/>
  <c r="AO149" i="2"/>
  <c r="AR70" i="2"/>
  <c r="N40" i="15"/>
  <c r="N43" i="24"/>
  <c r="G16" i="49"/>
  <c r="AP46" i="2"/>
  <c r="AR74" i="2"/>
  <c r="N37" i="13"/>
  <c r="AQ140" i="2"/>
  <c r="N49" i="21"/>
  <c r="K41" i="11"/>
  <c r="K47" i="14"/>
  <c r="N46" i="17"/>
  <c r="AP28" i="2"/>
  <c r="K45" i="26"/>
  <c r="N37" i="27"/>
  <c r="AP170" i="2"/>
  <c r="AP260" i="2"/>
  <c r="AR251" i="2"/>
  <c r="E17" i="52"/>
  <c r="G9" i="13"/>
  <c r="K44" i="37"/>
  <c r="K50" i="20"/>
  <c r="N33" i="24"/>
  <c r="G38" i="7"/>
  <c r="AR186" i="2"/>
  <c r="N40" i="31"/>
  <c r="AQ178" i="2"/>
  <c r="K36" i="19"/>
  <c r="N41" i="36"/>
  <c r="K43" i="14"/>
  <c r="K39" i="13"/>
  <c r="AQ141" i="2"/>
  <c r="N32" i="44"/>
  <c r="K39" i="27"/>
  <c r="D50" i="49"/>
  <c r="AQ172" i="2"/>
  <c r="K37" i="46"/>
  <c r="F13" i="7"/>
  <c r="G20" i="7"/>
  <c r="AP92" i="2"/>
  <c r="F76" i="52"/>
  <c r="N33" i="16"/>
  <c r="AP211" i="2"/>
  <c r="AQ57" i="2"/>
  <c r="K33" i="23"/>
  <c r="AP122" i="2"/>
  <c r="N41" i="37"/>
  <c r="AO42" i="2"/>
  <c r="F15" i="7"/>
  <c r="AR217" i="2"/>
  <c r="N44" i="24"/>
  <c r="K40" i="17"/>
  <c r="N39" i="22"/>
  <c r="AR153" i="2"/>
  <c r="AO245" i="2"/>
  <c r="N32" i="20"/>
  <c r="AQ68" i="2"/>
  <c r="AP208" i="2"/>
  <c r="N43" i="40"/>
  <c r="AQ184" i="2"/>
  <c r="AO70" i="2"/>
  <c r="AO37" i="2"/>
  <c r="AQ281" i="2"/>
  <c r="K41" i="26"/>
  <c r="AO190" i="2"/>
  <c r="Q11" i="41"/>
  <c r="AQ66" i="2"/>
  <c r="N38" i="29"/>
  <c r="N48" i="26"/>
  <c r="AO151" i="2"/>
  <c r="N39" i="26"/>
  <c r="C23" i="49"/>
  <c r="K39" i="28"/>
  <c r="N47" i="27"/>
  <c r="K40" i="32"/>
  <c r="AR239" i="2"/>
  <c r="K37" i="35"/>
  <c r="K40" i="12"/>
  <c r="AR133" i="2"/>
  <c r="F2" i="52"/>
  <c r="AO101" i="2"/>
  <c r="K47" i="43"/>
  <c r="N44" i="45"/>
  <c r="K47" i="25"/>
  <c r="N38" i="37"/>
  <c r="AQ113" i="2"/>
  <c r="N42" i="45"/>
  <c r="K48" i="17"/>
  <c r="AO20" i="2"/>
  <c r="AR147" i="2"/>
  <c r="AR254" i="2"/>
  <c r="G15" i="7"/>
  <c r="K42" i="15"/>
  <c r="K39" i="31"/>
  <c r="AO200" i="2"/>
  <c r="N45" i="17"/>
  <c r="N31" i="38"/>
  <c r="K40" i="34"/>
  <c r="K45" i="11"/>
  <c r="N45" i="34"/>
  <c r="F92" i="52"/>
  <c r="AR85" i="2"/>
  <c r="N35" i="47"/>
  <c r="G5" i="7"/>
  <c r="N31" i="41"/>
  <c r="K48" i="43"/>
  <c r="AP190" i="2"/>
  <c r="N38" i="27"/>
  <c r="D77" i="49"/>
  <c r="G32" i="7"/>
  <c r="P91" i="49"/>
  <c r="AQ9" i="2"/>
  <c r="AO111" i="2"/>
  <c r="N41" i="24"/>
  <c r="AQ21" i="2"/>
  <c r="AO275" i="2"/>
  <c r="F48" i="52"/>
  <c r="G34" i="7"/>
  <c r="K34" i="37"/>
  <c r="N49" i="23"/>
  <c r="N47" i="38"/>
  <c r="K35" i="37"/>
  <c r="K31" i="36"/>
  <c r="AP13" i="2"/>
  <c r="C67" i="52"/>
  <c r="AR258" i="2"/>
  <c r="AQ22" i="2"/>
  <c r="K45" i="20"/>
  <c r="C98" i="52"/>
  <c r="CP19" i="49"/>
  <c r="N35" i="34"/>
  <c r="N41" i="18"/>
  <c r="N48" i="17"/>
  <c r="F88" i="52"/>
  <c r="G9" i="35"/>
  <c r="AO170" i="2"/>
  <c r="AR45" i="2"/>
  <c r="N34" i="15"/>
  <c r="K35" i="27"/>
  <c r="F113" i="52"/>
  <c r="K41" i="13"/>
  <c r="N49" i="25"/>
  <c r="AQ217" i="2"/>
  <c r="K36" i="16"/>
  <c r="G41" i="7"/>
  <c r="K45" i="27"/>
  <c r="C29" i="49"/>
  <c r="AP159" i="2"/>
  <c r="N31" i="40"/>
  <c r="AP52" i="2"/>
  <c r="F85" i="52"/>
  <c r="K34" i="47"/>
  <c r="F104" i="52"/>
  <c r="K48" i="19"/>
  <c r="AO135" i="2"/>
  <c r="N35" i="42"/>
  <c r="N45" i="37"/>
  <c r="N50" i="42"/>
  <c r="N37" i="38"/>
  <c r="F26" i="52"/>
  <c r="F116" i="52"/>
  <c r="G42" i="7"/>
  <c r="F54" i="52"/>
  <c r="G4" i="7"/>
  <c r="F82" i="52"/>
  <c r="G2" i="7"/>
  <c r="G17" i="7"/>
  <c r="F95" i="52"/>
  <c r="G35" i="7"/>
  <c r="G25" i="7"/>
  <c r="F67" i="52"/>
  <c r="F11" i="52"/>
  <c r="G26" i="7"/>
  <c r="F70" i="52"/>
  <c r="AL156" i="2" l="1"/>
  <c r="O72" i="52"/>
  <c r="O70" i="52"/>
  <c r="O71" i="52"/>
  <c r="O67" i="52"/>
  <c r="O68" i="52"/>
  <c r="O69" i="52"/>
  <c r="O95" i="52"/>
  <c r="O96" i="52"/>
  <c r="O97" i="52"/>
  <c r="O82" i="52"/>
  <c r="O84" i="52"/>
  <c r="O83" i="52"/>
  <c r="O54" i="52"/>
  <c r="O55" i="52"/>
  <c r="O56" i="52"/>
  <c r="O118" i="52"/>
  <c r="O116" i="52"/>
  <c r="O117" i="52"/>
  <c r="O104" i="52"/>
  <c r="O105" i="52"/>
  <c r="O106" i="52"/>
  <c r="O86" i="52"/>
  <c r="O87" i="52"/>
  <c r="O85" i="52"/>
  <c r="O113" i="52"/>
  <c r="O114" i="52"/>
  <c r="O115" i="52"/>
  <c r="O88" i="52"/>
  <c r="O89" i="52"/>
  <c r="O90" i="52"/>
  <c r="O48" i="52"/>
  <c r="O50" i="52"/>
  <c r="O49" i="52"/>
  <c r="O92" i="52"/>
  <c r="O94" i="52"/>
  <c r="O93" i="52"/>
  <c r="O76" i="52"/>
  <c r="O77" i="52"/>
  <c r="O78" i="52"/>
  <c r="O46" i="52"/>
  <c r="O47" i="52"/>
  <c r="O45" i="52"/>
  <c r="O38" i="52"/>
  <c r="O37" i="52"/>
  <c r="O36" i="52"/>
  <c r="O103" i="52"/>
  <c r="O101" i="52"/>
  <c r="O102" i="52"/>
  <c r="O30" i="52"/>
  <c r="O32" i="52"/>
  <c r="O31" i="52"/>
  <c r="O44" i="52"/>
  <c r="O42" i="52"/>
  <c r="O43" i="52"/>
  <c r="O63" i="52"/>
  <c r="O62" i="52"/>
  <c r="O61" i="52"/>
  <c r="O108" i="52"/>
  <c r="O107" i="52"/>
  <c r="O109" i="52"/>
  <c r="O73" i="52"/>
  <c r="O74" i="52"/>
  <c r="O75" i="52"/>
  <c r="O51" i="52"/>
  <c r="O53" i="52"/>
  <c r="O52" i="52"/>
  <c r="O99" i="52"/>
  <c r="O98" i="52"/>
  <c r="O100" i="52"/>
  <c r="O39" i="52"/>
  <c r="O41" i="52"/>
  <c r="O40" i="52"/>
  <c r="O80" i="52"/>
  <c r="O81" i="52"/>
  <c r="O79" i="52"/>
  <c r="O33" i="52"/>
  <c r="O34" i="52"/>
  <c r="O35" i="52"/>
  <c r="O111" i="52"/>
  <c r="O112" i="52"/>
  <c r="O110" i="52"/>
  <c r="O57" i="52"/>
  <c r="O59" i="52"/>
  <c r="O58" i="52"/>
  <c r="O64" i="52"/>
  <c r="O65" i="52"/>
  <c r="O66" i="52"/>
  <c r="O13" i="52"/>
  <c r="O11" i="52"/>
  <c r="O12" i="52"/>
  <c r="O27" i="52"/>
  <c r="O28" i="52"/>
  <c r="O26" i="52"/>
  <c r="O8" i="52"/>
  <c r="O9" i="52"/>
  <c r="O10" i="52"/>
  <c r="O23" i="52"/>
  <c r="O24" i="52"/>
  <c r="O25" i="52"/>
  <c r="O21" i="52"/>
  <c r="O22" i="52"/>
  <c r="O20" i="52"/>
  <c r="O14" i="52"/>
  <c r="O15" i="52"/>
  <c r="O16" i="52"/>
  <c r="O18" i="52"/>
  <c r="O19" i="52"/>
  <c r="O17" i="52"/>
  <c r="O4" i="52"/>
  <c r="O3" i="52"/>
  <c r="O2" i="52"/>
  <c r="P37" i="38"/>
  <c r="Q37" i="38" s="1"/>
  <c r="P50" i="42"/>
  <c r="Q50" i="42" s="1"/>
  <c r="P45" i="37"/>
  <c r="Q45" i="37" s="1"/>
  <c r="P35" i="42"/>
  <c r="Q35" i="42" s="1"/>
  <c r="AL52" i="2"/>
  <c r="AE52" i="2" s="1"/>
  <c r="P31" i="40"/>
  <c r="Q31" i="40" s="1"/>
  <c r="AL159" i="2"/>
  <c r="AE159" i="2" s="1"/>
  <c r="P49" i="25"/>
  <c r="Q49" i="25" s="1"/>
  <c r="P34" i="15"/>
  <c r="Q34" i="15" s="1"/>
  <c r="L38" i="35"/>
  <c r="L42" i="35"/>
  <c r="L37" i="35"/>
  <c r="L33" i="35"/>
  <c r="L45" i="35"/>
  <c r="L47" i="35"/>
  <c r="L40" i="35"/>
  <c r="L44" i="35"/>
  <c r="L35" i="35"/>
  <c r="L43" i="35"/>
  <c r="L48" i="35"/>
  <c r="L36" i="35"/>
  <c r="L32" i="35"/>
  <c r="L31" i="35"/>
  <c r="L41" i="35"/>
  <c r="L34" i="35"/>
  <c r="L50" i="35"/>
  <c r="L39" i="35"/>
  <c r="L46" i="35"/>
  <c r="L49" i="35"/>
  <c r="P48" i="17"/>
  <c r="Q48" i="17" s="1"/>
  <c r="P41" i="18"/>
  <c r="Q41" i="18" s="1"/>
  <c r="P35" i="34"/>
  <c r="Q35" i="34" s="1"/>
  <c r="CS19" i="49"/>
  <c r="CQ19" i="49"/>
  <c r="CR19" i="49"/>
  <c r="CW19" i="49" s="1"/>
  <c r="AL13" i="2"/>
  <c r="AE13" i="2" s="1"/>
  <c r="P47" i="38"/>
  <c r="Q47" i="38" s="1"/>
  <c r="P49" i="23"/>
  <c r="Q49" i="23" s="1"/>
  <c r="P41" i="24"/>
  <c r="Q41" i="24" s="1"/>
  <c r="AM9" i="2"/>
  <c r="AE9" i="2" s="1"/>
  <c r="P38" i="27"/>
  <c r="Q38" i="27" s="1"/>
  <c r="AL190" i="2"/>
  <c r="AE190" i="2" s="1"/>
  <c r="P31" i="41"/>
  <c r="Q31" i="41" s="1"/>
  <c r="P35" i="47"/>
  <c r="Q35" i="47" s="1"/>
  <c r="P45" i="34"/>
  <c r="Q45" i="34" s="1"/>
  <c r="P31" i="38"/>
  <c r="Q31" i="38" s="1"/>
  <c r="P45" i="17"/>
  <c r="Q45" i="17" s="1"/>
  <c r="P42" i="45"/>
  <c r="Q42" i="45" s="1"/>
  <c r="P38" i="37"/>
  <c r="Q38" i="37" s="1"/>
  <c r="P44" i="45"/>
  <c r="Q44" i="45" s="1"/>
  <c r="P47" i="27"/>
  <c r="Q47" i="27" s="1"/>
  <c r="P39" i="26"/>
  <c r="Q39" i="26" s="1"/>
  <c r="P48" i="26"/>
  <c r="Q48" i="26" s="1"/>
  <c r="P38" i="29"/>
  <c r="Q38" i="29" s="1"/>
  <c r="F54" i="41"/>
  <c r="P43" i="40"/>
  <c r="Q43" i="40" s="1"/>
  <c r="AL208" i="2"/>
  <c r="AE208" i="2" s="1"/>
  <c r="P32" i="20"/>
  <c r="Q32" i="20" s="1"/>
  <c r="P39" i="22"/>
  <c r="Q39" i="22" s="1"/>
  <c r="P44" i="24"/>
  <c r="Q44" i="24" s="1"/>
  <c r="P41" i="37"/>
  <c r="Q41" i="37" s="1"/>
  <c r="AL122" i="2"/>
  <c r="AE122" i="2" s="1"/>
  <c r="AL211" i="2"/>
  <c r="AE211" i="2" s="1"/>
  <c r="P33" i="16"/>
  <c r="Q33" i="16" s="1"/>
  <c r="AL92" i="2"/>
  <c r="AE92" i="2" s="1"/>
  <c r="P32" i="44"/>
  <c r="Q32" i="44" s="1"/>
  <c r="P41" i="36"/>
  <c r="Q41" i="36" s="1"/>
  <c r="P40" i="31"/>
  <c r="Q40" i="31" s="1"/>
  <c r="P33" i="24"/>
  <c r="Q33" i="24" s="1"/>
  <c r="L46" i="13"/>
  <c r="L50" i="13"/>
  <c r="L42" i="13"/>
  <c r="L49" i="13"/>
  <c r="L44" i="13"/>
  <c r="L48" i="13"/>
  <c r="L34" i="13"/>
  <c r="L41" i="13"/>
  <c r="L37" i="13"/>
  <c r="L47" i="13"/>
  <c r="L36" i="13"/>
  <c r="L45" i="13"/>
  <c r="L38" i="13"/>
  <c r="L35" i="13"/>
  <c r="L39" i="13"/>
  <c r="L40" i="13"/>
  <c r="L33" i="13"/>
  <c r="L43" i="13"/>
  <c r="L31" i="13"/>
  <c r="L32" i="13"/>
  <c r="AL260" i="2"/>
  <c r="AE260" i="2" s="1"/>
  <c r="AL170" i="2"/>
  <c r="AE170" i="2" s="1"/>
  <c r="P37" i="27"/>
  <c r="Q37" i="27" s="1"/>
  <c r="AL28" i="2"/>
  <c r="AE28" i="2" s="1"/>
  <c r="P46" i="17"/>
  <c r="Q46" i="17" s="1"/>
  <c r="P49" i="21"/>
  <c r="Q49" i="21" s="1"/>
  <c r="P37" i="13"/>
  <c r="Q37" i="13" s="1"/>
  <c r="AL46" i="2"/>
  <c r="AE46" i="2" s="1"/>
  <c r="P43" i="24"/>
  <c r="Q43" i="24" s="1"/>
  <c r="P40" i="15"/>
  <c r="Q40" i="15" s="1"/>
  <c r="P45" i="45"/>
  <c r="Q45" i="45" s="1"/>
  <c r="P36" i="29"/>
  <c r="Q36" i="29" s="1"/>
  <c r="P31" i="16"/>
  <c r="Q31" i="16" s="1"/>
  <c r="P31" i="46"/>
  <c r="Q31" i="46" s="1"/>
  <c r="P48" i="21"/>
  <c r="Q48" i="21" s="1"/>
  <c r="AL247" i="2"/>
  <c r="AE247" i="2" s="1"/>
  <c r="P33" i="44"/>
  <c r="Q33" i="44" s="1"/>
  <c r="P43" i="42"/>
  <c r="Q43" i="42" s="1"/>
  <c r="P41" i="35"/>
  <c r="Q41" i="35" s="1"/>
  <c r="AL235" i="2"/>
  <c r="AE235" i="2" s="1"/>
  <c r="P37" i="16"/>
  <c r="Q37" i="16" s="1"/>
  <c r="P50" i="24"/>
  <c r="Q50" i="24" s="1"/>
  <c r="P40" i="21"/>
  <c r="Q40" i="21" s="1"/>
  <c r="P35" i="20"/>
  <c r="Q35" i="20" s="1"/>
  <c r="P32" i="26"/>
  <c r="Q32" i="26" s="1"/>
  <c r="P48" i="37"/>
  <c r="Q48" i="37" s="1"/>
  <c r="P44" i="37"/>
  <c r="Q44" i="37" s="1"/>
  <c r="P35" i="41"/>
  <c r="Q35" i="41" s="1"/>
  <c r="L39" i="43"/>
  <c r="L45" i="43"/>
  <c r="L49" i="43"/>
  <c r="L48" i="43"/>
  <c r="L38" i="43"/>
  <c r="L41" i="43"/>
  <c r="L40" i="43"/>
  <c r="L43" i="43"/>
  <c r="L46" i="43"/>
  <c r="L42" i="43"/>
  <c r="L37" i="43"/>
  <c r="L31" i="43"/>
  <c r="L47" i="43"/>
  <c r="L33" i="43"/>
  <c r="L36" i="43"/>
  <c r="L32" i="43"/>
  <c r="L35" i="43"/>
  <c r="L34" i="43"/>
  <c r="L44" i="43"/>
  <c r="L50" i="43"/>
  <c r="AL67" i="2"/>
  <c r="AE67" i="2" s="1"/>
  <c r="P38" i="39"/>
  <c r="Q38" i="39" s="1"/>
  <c r="P45" i="24"/>
  <c r="Q45" i="24" s="1"/>
  <c r="AL272" i="2"/>
  <c r="AE272" i="2" s="1"/>
  <c r="CR44" i="49"/>
  <c r="CW44" i="49" s="1"/>
  <c r="CQ44" i="49"/>
  <c r="CS44" i="49"/>
  <c r="P45" i="16"/>
  <c r="Q45" i="16" s="1"/>
  <c r="AL258" i="2"/>
  <c r="AE258" i="2" s="1"/>
  <c r="F54" i="42"/>
  <c r="P42" i="42"/>
  <c r="Q42" i="42" s="1"/>
  <c r="P31" i="39"/>
  <c r="Q31" i="39" s="1"/>
  <c r="P35" i="11"/>
  <c r="Q35" i="11" s="1"/>
  <c r="P41" i="23"/>
  <c r="Q41" i="23" s="1"/>
  <c r="AL144" i="2"/>
  <c r="AE144" i="2" s="1"/>
  <c r="P45" i="44"/>
  <c r="Q45" i="44" s="1"/>
  <c r="P42" i="47"/>
  <c r="Q42" i="47" s="1"/>
  <c r="L50" i="24"/>
  <c r="L31" i="24"/>
  <c r="L48" i="24"/>
  <c r="L46" i="24"/>
  <c r="L47" i="24"/>
  <c r="L43" i="24"/>
  <c r="L35" i="24"/>
  <c r="L42" i="24"/>
  <c r="L38" i="24"/>
  <c r="L37" i="24"/>
  <c r="L40" i="24"/>
  <c r="L39" i="24"/>
  <c r="L36" i="24"/>
  <c r="L34" i="24"/>
  <c r="L44" i="24"/>
  <c r="L49" i="24"/>
  <c r="L41" i="24"/>
  <c r="L33" i="24"/>
  <c r="L45" i="24"/>
  <c r="L32" i="24"/>
  <c r="P34" i="40"/>
  <c r="Q34" i="40" s="1"/>
  <c r="P38" i="47"/>
  <c r="Q38" i="47" s="1"/>
  <c r="P31" i="30"/>
  <c r="Q31" i="30" s="1"/>
  <c r="F54" i="44"/>
  <c r="L41" i="36"/>
  <c r="L36" i="36"/>
  <c r="L39" i="36"/>
  <c r="L42" i="36"/>
  <c r="L32" i="36"/>
  <c r="L50" i="36"/>
  <c r="L48" i="36"/>
  <c r="L45" i="36"/>
  <c r="L38" i="36"/>
  <c r="L49" i="36"/>
  <c r="L35" i="36"/>
  <c r="L37" i="36"/>
  <c r="L43" i="36"/>
  <c r="L47" i="36"/>
  <c r="L46" i="36"/>
  <c r="L34" i="36"/>
  <c r="L44" i="36"/>
  <c r="L40" i="36"/>
  <c r="L33" i="36"/>
  <c r="L31" i="36"/>
  <c r="AM14" i="2"/>
  <c r="AE14" i="2" s="1"/>
  <c r="CQ31" i="49"/>
  <c r="CS31" i="49"/>
  <c r="CR31" i="49"/>
  <c r="CW31" i="49" s="1"/>
  <c r="P38" i="32"/>
  <c r="Q38" i="32" s="1"/>
  <c r="P36" i="40"/>
  <c r="Q36" i="40" s="1"/>
  <c r="P49" i="17"/>
  <c r="Q49" i="17" s="1"/>
  <c r="P39" i="30"/>
  <c r="Q39" i="30" s="1"/>
  <c r="L48" i="46"/>
  <c r="L40" i="46"/>
  <c r="L32" i="46"/>
  <c r="L47" i="46"/>
  <c r="L46" i="46"/>
  <c r="L34" i="46"/>
  <c r="L44" i="46"/>
  <c r="L36" i="46"/>
  <c r="L45" i="46"/>
  <c r="L39" i="46"/>
  <c r="L43" i="46"/>
  <c r="L35" i="46"/>
  <c r="L50" i="46"/>
  <c r="L33" i="46"/>
  <c r="L41" i="46"/>
  <c r="L49" i="46"/>
  <c r="L38" i="46"/>
  <c r="L31" i="46"/>
  <c r="L42" i="46"/>
  <c r="L37" i="46"/>
  <c r="L45" i="23"/>
  <c r="L40" i="23"/>
  <c r="L46" i="23"/>
  <c r="L42" i="23"/>
  <c r="L43" i="23"/>
  <c r="L48" i="23"/>
  <c r="L50" i="23"/>
  <c r="L39" i="23"/>
  <c r="L36" i="23"/>
  <c r="L49" i="23"/>
  <c r="L41" i="23"/>
  <c r="L47" i="23"/>
  <c r="L38" i="23"/>
  <c r="L32" i="23"/>
  <c r="L44" i="23"/>
  <c r="L37" i="23"/>
  <c r="L33" i="23"/>
  <c r="L35" i="23"/>
  <c r="L34" i="23"/>
  <c r="L31" i="23"/>
  <c r="L34" i="10"/>
  <c r="L45" i="10"/>
  <c r="L46" i="10"/>
  <c r="L36" i="10"/>
  <c r="L50" i="10"/>
  <c r="L37" i="10"/>
  <c r="L49" i="10"/>
  <c r="L44" i="10"/>
  <c r="L48" i="10"/>
  <c r="L41" i="10"/>
  <c r="L43" i="10"/>
  <c r="L31" i="10"/>
  <c r="L38" i="10"/>
  <c r="L47" i="10"/>
  <c r="L39" i="10"/>
  <c r="L33" i="10"/>
  <c r="L40" i="10"/>
  <c r="L35" i="10"/>
  <c r="L32" i="10"/>
  <c r="L42" i="10"/>
  <c r="P34" i="10"/>
  <c r="Q34" i="10" s="1"/>
  <c r="P50" i="19"/>
  <c r="Q50" i="19" s="1"/>
  <c r="P49" i="22"/>
  <c r="Q49" i="22" s="1"/>
  <c r="F54" i="13"/>
  <c r="F54" i="20"/>
  <c r="P45" i="12"/>
  <c r="Q45" i="12" s="1"/>
  <c r="P40" i="37"/>
  <c r="Q40" i="37" s="1"/>
  <c r="P44" i="28"/>
  <c r="Q44" i="28" s="1"/>
  <c r="P33" i="23"/>
  <c r="Q33" i="23" s="1"/>
  <c r="P41" i="17"/>
  <c r="Q41" i="17" s="1"/>
  <c r="F11" i="7"/>
  <c r="P32" i="31"/>
  <c r="Q32" i="31" s="1"/>
  <c r="P45" i="46"/>
  <c r="Q45" i="46" s="1"/>
  <c r="P32" i="29"/>
  <c r="Q32" i="29" s="1"/>
  <c r="P47" i="26"/>
  <c r="Q47" i="26" s="1"/>
  <c r="P43" i="13"/>
  <c r="Q43" i="13" s="1"/>
  <c r="P36" i="39"/>
  <c r="Q36" i="39" s="1"/>
  <c r="P38" i="18"/>
  <c r="Q38" i="18" s="1"/>
  <c r="P48" i="12"/>
  <c r="Q48" i="12" s="1"/>
  <c r="P49" i="32"/>
  <c r="Q49" i="32" s="1"/>
  <c r="AL248" i="2"/>
  <c r="AE248" i="2" s="1"/>
  <c r="P32" i="11"/>
  <c r="Q32" i="11" s="1"/>
  <c r="P35" i="38"/>
  <c r="Q35" i="38" s="1"/>
  <c r="AL93" i="2"/>
  <c r="AE93" i="2" s="1"/>
  <c r="P46" i="14"/>
  <c r="Q46" i="14" s="1"/>
  <c r="L31" i="18"/>
  <c r="L41" i="18"/>
  <c r="L43" i="18"/>
  <c r="L50" i="18"/>
  <c r="L38" i="18"/>
  <c r="L35" i="18"/>
  <c r="L44" i="18"/>
  <c r="L40" i="18"/>
  <c r="L39" i="18"/>
  <c r="L46" i="18"/>
  <c r="L48" i="18"/>
  <c r="L34" i="18"/>
  <c r="L37" i="18"/>
  <c r="L45" i="18"/>
  <c r="L47" i="18"/>
  <c r="L33" i="18"/>
  <c r="L36" i="18"/>
  <c r="L42" i="18"/>
  <c r="L32" i="18"/>
  <c r="L49" i="18"/>
  <c r="P39" i="10"/>
  <c r="Q39" i="10" s="1"/>
  <c r="P42" i="32"/>
  <c r="Q42" i="32" s="1"/>
  <c r="AL134" i="2"/>
  <c r="AE134" i="2" s="1"/>
  <c r="L49" i="31"/>
  <c r="L37" i="31"/>
  <c r="L44" i="31"/>
  <c r="L47" i="31"/>
  <c r="L36" i="31"/>
  <c r="L31" i="31"/>
  <c r="L38" i="31"/>
  <c r="L34" i="31"/>
  <c r="L39" i="31"/>
  <c r="L33" i="31"/>
  <c r="L32" i="31"/>
  <c r="L46" i="31"/>
  <c r="L43" i="31"/>
  <c r="L40" i="31"/>
  <c r="L35" i="31"/>
  <c r="L50" i="31"/>
  <c r="L41" i="31"/>
  <c r="L45" i="31"/>
  <c r="L48" i="31"/>
  <c r="L42" i="31"/>
  <c r="P49" i="27"/>
  <c r="Q49" i="27" s="1"/>
  <c r="L33" i="12"/>
  <c r="L38" i="12"/>
  <c r="L35" i="12"/>
  <c r="L34" i="12"/>
  <c r="L49" i="12"/>
  <c r="L46" i="12"/>
  <c r="L31" i="12"/>
  <c r="L36" i="12"/>
  <c r="L32" i="12"/>
  <c r="L40" i="12"/>
  <c r="L37" i="12"/>
  <c r="L42" i="12"/>
  <c r="L48" i="12"/>
  <c r="L43" i="12"/>
  <c r="L45" i="12"/>
  <c r="L50" i="12"/>
  <c r="L44" i="12"/>
  <c r="L39" i="12"/>
  <c r="L41" i="12"/>
  <c r="L47" i="12"/>
  <c r="P47" i="28"/>
  <c r="Q47" i="28" s="1"/>
  <c r="P33" i="12"/>
  <c r="Q33" i="12" s="1"/>
  <c r="CR24" i="49"/>
  <c r="CW24" i="49" s="1"/>
  <c r="CQ24" i="49"/>
  <c r="CS24" i="49"/>
  <c r="P47" i="33"/>
  <c r="Q47" i="33" s="1"/>
  <c r="AL259" i="2"/>
  <c r="AE259" i="2" s="1"/>
  <c r="P44" i="46"/>
  <c r="Q44" i="46" s="1"/>
  <c r="P49" i="26"/>
  <c r="Q49" i="26" s="1"/>
  <c r="P47" i="32"/>
  <c r="Q47" i="32" s="1"/>
  <c r="AL257" i="2"/>
  <c r="AE257" i="2" s="1"/>
  <c r="P36" i="22"/>
  <c r="Q36" i="22" s="1"/>
  <c r="P40" i="38"/>
  <c r="Q40" i="38" s="1"/>
  <c r="AL58" i="2"/>
  <c r="AE58" i="2" s="1"/>
  <c r="P32" i="34"/>
  <c r="Q32" i="34" s="1"/>
  <c r="P35" i="10"/>
  <c r="Q35" i="10" s="1"/>
  <c r="P32" i="21"/>
  <c r="Q32" i="21" s="1"/>
  <c r="AL236" i="2"/>
  <c r="AE236" i="2" s="1"/>
  <c r="AL203" i="2"/>
  <c r="AE203" i="2" s="1"/>
  <c r="AL217" i="2"/>
  <c r="AE217" i="2" s="1"/>
  <c r="P31" i="21"/>
  <c r="Q31" i="21" s="1"/>
  <c r="L50" i="44"/>
  <c r="L49" i="44"/>
  <c r="L41" i="44"/>
  <c r="L33" i="44"/>
  <c r="L39" i="44"/>
  <c r="L37" i="44"/>
  <c r="L43" i="44"/>
  <c r="L48" i="44"/>
  <c r="L45" i="44"/>
  <c r="L32" i="44"/>
  <c r="L34" i="44"/>
  <c r="L38" i="44"/>
  <c r="L31" i="44"/>
  <c r="L35" i="44"/>
  <c r="L36" i="44"/>
  <c r="L46" i="44"/>
  <c r="L44" i="44"/>
  <c r="L47" i="44"/>
  <c r="L42" i="44"/>
  <c r="L40" i="44"/>
  <c r="P38" i="15"/>
  <c r="Q38" i="15" s="1"/>
  <c r="P44" i="26"/>
  <c r="Q44" i="26" s="1"/>
  <c r="L36" i="27"/>
  <c r="L38" i="27"/>
  <c r="L48" i="27"/>
  <c r="L33" i="27"/>
  <c r="L37" i="27"/>
  <c r="L35" i="27"/>
  <c r="L31" i="27"/>
  <c r="L46" i="27"/>
  <c r="L34" i="27"/>
  <c r="L47" i="27"/>
  <c r="L44" i="27"/>
  <c r="L32" i="27"/>
  <c r="L45" i="27"/>
  <c r="L50" i="27"/>
  <c r="L49" i="27"/>
  <c r="L39" i="27"/>
  <c r="L40" i="27"/>
  <c r="L42" i="27"/>
  <c r="L43" i="27"/>
  <c r="L41" i="27"/>
  <c r="P32" i="36"/>
  <c r="Q32" i="36" s="1"/>
  <c r="CQ18" i="49"/>
  <c r="CS18" i="49"/>
  <c r="CR18" i="49"/>
  <c r="CW18" i="49" s="1"/>
  <c r="P32" i="13"/>
  <c r="Q32" i="13" s="1"/>
  <c r="L33" i="28"/>
  <c r="L46" i="28"/>
  <c r="L50" i="28"/>
  <c r="L36" i="28"/>
  <c r="L31" i="28"/>
  <c r="L47" i="28"/>
  <c r="L44" i="28"/>
  <c r="L41" i="28"/>
  <c r="L34" i="28"/>
  <c r="L39" i="28"/>
  <c r="L40" i="28"/>
  <c r="L48" i="28"/>
  <c r="L32" i="28"/>
  <c r="L35" i="28"/>
  <c r="L45" i="28"/>
  <c r="L37" i="28"/>
  <c r="L38" i="28"/>
  <c r="L42" i="28"/>
  <c r="L49" i="28"/>
  <c r="L43" i="28"/>
  <c r="P48" i="41"/>
  <c r="Q48" i="41" s="1"/>
  <c r="P38" i="30"/>
  <c r="Q38" i="30" s="1"/>
  <c r="AL292" i="2"/>
  <c r="AE292" i="2" s="1"/>
  <c r="AL82" i="2"/>
  <c r="AE82" i="2" s="1"/>
  <c r="P33" i="37"/>
  <c r="Q33" i="37" s="1"/>
  <c r="P34" i="35"/>
  <c r="Q34" i="35" s="1"/>
  <c r="AL108" i="2"/>
  <c r="AE108" i="2" s="1"/>
  <c r="CQ43" i="49"/>
  <c r="CR43" i="49"/>
  <c r="CW43" i="49" s="1"/>
  <c r="CS43" i="49"/>
  <c r="AL197" i="2"/>
  <c r="AE197" i="2" s="1"/>
  <c r="P38" i="45"/>
  <c r="Q38" i="45" s="1"/>
  <c r="P34" i="38"/>
  <c r="Q34" i="38" s="1"/>
  <c r="P33" i="31"/>
  <c r="Q33" i="31" s="1"/>
  <c r="AL123" i="2"/>
  <c r="AE123" i="2" s="1"/>
  <c r="P42" i="19"/>
  <c r="Q42" i="19" s="1"/>
  <c r="P41" i="15"/>
  <c r="Q41" i="15" s="1"/>
  <c r="P46" i="28"/>
  <c r="Q46" i="28" s="1"/>
  <c r="AL250" i="2"/>
  <c r="AE250" i="2" s="1"/>
  <c r="P35" i="40"/>
  <c r="Q35" i="40" s="1"/>
  <c r="P33" i="27"/>
  <c r="Q33" i="27" s="1"/>
  <c r="AL94" i="2"/>
  <c r="AE94" i="2" s="1"/>
  <c r="P44" i="10"/>
  <c r="Q44" i="10" s="1"/>
  <c r="P46" i="45"/>
  <c r="Q46" i="45" s="1"/>
  <c r="P31" i="26"/>
  <c r="Q31" i="26" s="1"/>
  <c r="P34" i="39"/>
  <c r="Q34" i="39" s="1"/>
  <c r="AL126" i="2"/>
  <c r="AE126" i="2" s="1"/>
  <c r="P41" i="43"/>
  <c r="Q41" i="43" s="1"/>
  <c r="P45" i="21"/>
  <c r="Q45" i="21" s="1"/>
  <c r="P39" i="28"/>
  <c r="Q39" i="28" s="1"/>
  <c r="R39" i="28" s="1"/>
  <c r="P47" i="43"/>
  <c r="Q47" i="43" s="1"/>
  <c r="P31" i="10"/>
  <c r="Q31" i="10" s="1"/>
  <c r="AL65" i="2"/>
  <c r="AE65" i="2" s="1"/>
  <c r="F43" i="7"/>
  <c r="P33" i="19"/>
  <c r="Q33" i="19" s="1"/>
  <c r="P39" i="17"/>
  <c r="Q39" i="17" s="1"/>
  <c r="L32" i="38"/>
  <c r="L49" i="38"/>
  <c r="L43" i="38"/>
  <c r="L34" i="38"/>
  <c r="L46" i="38"/>
  <c r="L40" i="38"/>
  <c r="L35" i="38"/>
  <c r="L42" i="38"/>
  <c r="L36" i="38"/>
  <c r="L44" i="38"/>
  <c r="L33" i="38"/>
  <c r="L38" i="38"/>
  <c r="L37" i="38"/>
  <c r="L47" i="38"/>
  <c r="L45" i="38"/>
  <c r="L39" i="38"/>
  <c r="L48" i="38"/>
  <c r="L50" i="38"/>
  <c r="L31" i="38"/>
  <c r="L41" i="38"/>
  <c r="P50" i="26"/>
  <c r="Q50" i="26" s="1"/>
  <c r="P46" i="47"/>
  <c r="Q46" i="47" s="1"/>
  <c r="P42" i="29"/>
  <c r="Q42" i="29" s="1"/>
  <c r="CQ9" i="49"/>
  <c r="CR9" i="49"/>
  <c r="CW9" i="49" s="1"/>
  <c r="CS9" i="49"/>
  <c r="P50" i="13"/>
  <c r="Q50" i="13" s="1"/>
  <c r="P39" i="16"/>
  <c r="Q39" i="16" s="1"/>
  <c r="P50" i="43"/>
  <c r="Q50" i="43" s="1"/>
  <c r="P39" i="13"/>
  <c r="Q39" i="13" s="1"/>
  <c r="P46" i="23"/>
  <c r="Q46" i="23" s="1"/>
  <c r="P43" i="12"/>
  <c r="Q43" i="12" s="1"/>
  <c r="P37" i="36"/>
  <c r="Q37" i="36" s="1"/>
  <c r="P32" i="18"/>
  <c r="Q32" i="18" s="1"/>
  <c r="P32" i="24"/>
  <c r="Q32" i="24" s="1"/>
  <c r="P38" i="10"/>
  <c r="Q38" i="10" s="1"/>
  <c r="P36" i="35"/>
  <c r="Q36" i="35" s="1"/>
  <c r="AL280" i="2"/>
  <c r="AE280" i="2" s="1"/>
  <c r="AL141" i="2"/>
  <c r="AE141" i="2" s="1"/>
  <c r="P44" i="20"/>
  <c r="Q44" i="20" s="1"/>
  <c r="CS26" i="49"/>
  <c r="CQ26" i="49"/>
  <c r="CR26" i="49"/>
  <c r="CW26" i="49" s="1"/>
  <c r="AL271" i="2"/>
  <c r="AE271" i="2" s="1"/>
  <c r="P39" i="21"/>
  <c r="Q39" i="21" s="1"/>
  <c r="P36" i="45"/>
  <c r="Q36" i="45" s="1"/>
  <c r="P35" i="44"/>
  <c r="Q35" i="44" s="1"/>
  <c r="F54" i="38"/>
  <c r="P49" i="13"/>
  <c r="Q49" i="13" s="1"/>
  <c r="AL244" i="2"/>
  <c r="AE244" i="2" s="1"/>
  <c r="P49" i="10"/>
  <c r="Q49" i="10" s="1"/>
  <c r="P42" i="20"/>
  <c r="Q42" i="20" s="1"/>
  <c r="P41" i="12"/>
  <c r="Q41" i="12" s="1"/>
  <c r="AL39" i="2"/>
  <c r="AE39" i="2" s="1"/>
  <c r="P46" i="44"/>
  <c r="Q46" i="44" s="1"/>
  <c r="P41" i="38"/>
  <c r="Q41" i="38" s="1"/>
  <c r="R41" i="38" s="1"/>
  <c r="AL245" i="2"/>
  <c r="AE245" i="2" s="1"/>
  <c r="P50" i="28"/>
  <c r="Q50" i="28" s="1"/>
  <c r="R50" i="28" s="1"/>
  <c r="P50" i="21"/>
  <c r="Q50" i="21" s="1"/>
  <c r="P45" i="30"/>
  <c r="Q45" i="30" s="1"/>
  <c r="P44" i="19"/>
  <c r="Q44" i="19" s="1"/>
  <c r="P31" i="36"/>
  <c r="Q31" i="36" s="1"/>
  <c r="CS16" i="49"/>
  <c r="CR16" i="49"/>
  <c r="CW16" i="49" s="1"/>
  <c r="CQ16" i="49"/>
  <c r="P42" i="21"/>
  <c r="Q42" i="21" s="1"/>
  <c r="L40" i="26"/>
  <c r="L31" i="26"/>
  <c r="L34" i="26"/>
  <c r="L49" i="26"/>
  <c r="L48" i="26"/>
  <c r="L45" i="26"/>
  <c r="L36" i="26"/>
  <c r="L47" i="26"/>
  <c r="L46" i="26"/>
  <c r="L50" i="26"/>
  <c r="L43" i="26"/>
  <c r="L41" i="26"/>
  <c r="L39" i="26"/>
  <c r="L33" i="26"/>
  <c r="L32" i="26"/>
  <c r="L35" i="26"/>
  <c r="L44" i="26"/>
  <c r="L37" i="26"/>
  <c r="L38" i="26"/>
  <c r="L42" i="26"/>
  <c r="AL22" i="2"/>
  <c r="AE22" i="2" s="1"/>
  <c r="P31" i="35"/>
  <c r="Q31" i="35" s="1"/>
  <c r="CR23" i="49"/>
  <c r="CW23" i="49" s="1"/>
  <c r="CQ23" i="49"/>
  <c r="CS23" i="49"/>
  <c r="P43" i="46"/>
  <c r="Q43" i="46" s="1"/>
  <c r="P46" i="20"/>
  <c r="Q46" i="20" s="1"/>
  <c r="P49" i="20"/>
  <c r="Q49" i="20" s="1"/>
  <c r="P37" i="21"/>
  <c r="Q37" i="21" s="1"/>
  <c r="P32" i="28"/>
  <c r="Q32" i="28" s="1"/>
  <c r="P37" i="15"/>
  <c r="Q37" i="15" s="1"/>
  <c r="AL127" i="2"/>
  <c r="AE127" i="2" s="1"/>
  <c r="P40" i="46"/>
  <c r="Q40" i="46" s="1"/>
  <c r="F54" i="17"/>
  <c r="P42" i="38"/>
  <c r="Q42" i="38" s="1"/>
  <c r="P43" i="38"/>
  <c r="Q43" i="38" s="1"/>
  <c r="AL37" i="2"/>
  <c r="AE37" i="2" s="1"/>
  <c r="P50" i="44"/>
  <c r="Q50" i="44" s="1"/>
  <c r="P35" i="31"/>
  <c r="Q35" i="31" s="1"/>
  <c r="AL267" i="2"/>
  <c r="AE267" i="2" s="1"/>
  <c r="P40" i="45"/>
  <c r="Q40" i="45" s="1"/>
  <c r="P48" i="23"/>
  <c r="Q48" i="23" s="1"/>
  <c r="P33" i="36"/>
  <c r="Q33" i="36" s="1"/>
  <c r="P35" i="28"/>
  <c r="Q35" i="28" s="1"/>
  <c r="CS34" i="49"/>
  <c r="CR34" i="49"/>
  <c r="CW34" i="49" s="1"/>
  <c r="CQ34" i="49"/>
  <c r="P46" i="32"/>
  <c r="Q46" i="32" s="1"/>
  <c r="P31" i="19"/>
  <c r="Q31" i="19" s="1"/>
  <c r="P40" i="23"/>
  <c r="Q40" i="23" s="1"/>
  <c r="AL133" i="2"/>
  <c r="AE133" i="2" s="1"/>
  <c r="F54" i="14"/>
  <c r="AL145" i="2"/>
  <c r="AE145" i="2" s="1"/>
  <c r="P50" i="38"/>
  <c r="Q50" i="38" s="1"/>
  <c r="P38" i="14"/>
  <c r="Q38" i="14" s="1"/>
  <c r="L42" i="17"/>
  <c r="L44" i="17"/>
  <c r="L47" i="17"/>
  <c r="L50" i="17"/>
  <c r="L33" i="17"/>
  <c r="L40" i="17"/>
  <c r="L48" i="17"/>
  <c r="L43" i="17"/>
  <c r="L35" i="17"/>
  <c r="L31" i="17"/>
  <c r="L37" i="17"/>
  <c r="L34" i="17"/>
  <c r="L46" i="17"/>
  <c r="L45" i="17"/>
  <c r="L41" i="17"/>
  <c r="L36" i="17"/>
  <c r="L39" i="17"/>
  <c r="L49" i="17"/>
  <c r="L38" i="17"/>
  <c r="L32" i="17"/>
  <c r="P50" i="27"/>
  <c r="Q50" i="27" s="1"/>
  <c r="AL184" i="2"/>
  <c r="AE184" i="2" s="1"/>
  <c r="L43" i="14"/>
  <c r="L31" i="14"/>
  <c r="L41" i="14"/>
  <c r="L33" i="14"/>
  <c r="L35" i="14"/>
  <c r="L46" i="14"/>
  <c r="L36" i="14"/>
  <c r="L47" i="14"/>
  <c r="L37" i="14"/>
  <c r="L44" i="14"/>
  <c r="L48" i="14"/>
  <c r="L42" i="14"/>
  <c r="L38" i="14"/>
  <c r="L39" i="14"/>
  <c r="L50" i="14"/>
  <c r="L49" i="14"/>
  <c r="L40" i="14"/>
  <c r="L45" i="14"/>
  <c r="L34" i="14"/>
  <c r="L32" i="14"/>
  <c r="P40" i="41"/>
  <c r="Q40" i="41" s="1"/>
  <c r="P35" i="37"/>
  <c r="Q35" i="37" s="1"/>
  <c r="P46" i="22"/>
  <c r="Q46" i="22" s="1"/>
  <c r="P47" i="37"/>
  <c r="Q47" i="37" s="1"/>
  <c r="P37" i="12"/>
  <c r="Q37" i="12" s="1"/>
  <c r="R37" i="12" s="1"/>
  <c r="P49" i="30"/>
  <c r="Q49" i="30" s="1"/>
  <c r="P42" i="44"/>
  <c r="Q42" i="44" s="1"/>
  <c r="P43" i="44"/>
  <c r="Q43" i="44" s="1"/>
  <c r="P33" i="45"/>
  <c r="Q33" i="45" s="1"/>
  <c r="P44" i="38"/>
  <c r="Q44" i="38" s="1"/>
  <c r="P45" i="15"/>
  <c r="Q45" i="15" s="1"/>
  <c r="AL185" i="2"/>
  <c r="AE185" i="2" s="1"/>
  <c r="P33" i="26"/>
  <c r="Q33" i="26" s="1"/>
  <c r="R33" i="26" s="1"/>
  <c r="AL81" i="2"/>
  <c r="AE81" i="2" s="1"/>
  <c r="AN156" i="2"/>
  <c r="AE156" i="2" s="1"/>
  <c r="CR8" i="49"/>
  <c r="CW8" i="49" s="1"/>
  <c r="CQ8" i="49"/>
  <c r="CS8" i="49"/>
  <c r="AL147" i="2"/>
  <c r="AE147" i="2" s="1"/>
  <c r="AL90" i="2"/>
  <c r="AE90" i="2" s="1"/>
  <c r="AL97" i="2"/>
  <c r="AE97" i="2" s="1"/>
  <c r="L33" i="22"/>
  <c r="L47" i="22"/>
  <c r="L45" i="22"/>
  <c r="L48" i="22"/>
  <c r="L36" i="22"/>
  <c r="L44" i="22"/>
  <c r="L38" i="22"/>
  <c r="L43" i="22"/>
  <c r="L49" i="22"/>
  <c r="L37" i="22"/>
  <c r="L34" i="22"/>
  <c r="L40" i="22"/>
  <c r="L31" i="22"/>
  <c r="L39" i="22"/>
  <c r="L41" i="22"/>
  <c r="L46" i="22"/>
  <c r="L32" i="22"/>
  <c r="L35" i="22"/>
  <c r="L50" i="22"/>
  <c r="L42" i="22"/>
  <c r="AL213" i="2"/>
  <c r="AE213" i="2" s="1"/>
  <c r="P42" i="37"/>
  <c r="Q42" i="37" s="1"/>
  <c r="AL23" i="2"/>
  <c r="AE23" i="2" s="1"/>
  <c r="P48" i="24"/>
  <c r="Q48" i="24" s="1"/>
  <c r="P32" i="30"/>
  <c r="Q32" i="30" s="1"/>
  <c r="P42" i="40"/>
  <c r="Q42" i="40" s="1"/>
  <c r="P48" i="40"/>
  <c r="Q48" i="40" s="1"/>
  <c r="AL238" i="2"/>
  <c r="AE238" i="2" s="1"/>
  <c r="AL209" i="2"/>
  <c r="AE209" i="2" s="1"/>
  <c r="F54" i="30"/>
  <c r="P41" i="32"/>
  <c r="Q41" i="32" s="1"/>
  <c r="AL54" i="2"/>
  <c r="AE54" i="2" s="1"/>
  <c r="AL25" i="2"/>
  <c r="AE25" i="2" s="1"/>
  <c r="P44" i="42"/>
  <c r="Q44" i="42" s="1"/>
  <c r="P48" i="44"/>
  <c r="Q48" i="44" s="1"/>
  <c r="P38" i="23"/>
  <c r="Q38" i="23" s="1"/>
  <c r="P37" i="46"/>
  <c r="Q37" i="46" s="1"/>
  <c r="P31" i="25"/>
  <c r="Q31" i="25" s="1"/>
  <c r="P48" i="15"/>
  <c r="Q48" i="15" s="1"/>
  <c r="P36" i="18"/>
  <c r="Q36" i="18" s="1"/>
  <c r="P36" i="15"/>
  <c r="Q36" i="15" s="1"/>
  <c r="P43" i="37"/>
  <c r="Q43" i="37" s="1"/>
  <c r="P41" i="13"/>
  <c r="Q41" i="13" s="1"/>
  <c r="P46" i="39"/>
  <c r="Q46" i="39" s="1"/>
  <c r="P37" i="20"/>
  <c r="Q37" i="20" s="1"/>
  <c r="P45" i="27"/>
  <c r="Q45" i="27" s="1"/>
  <c r="P38" i="34"/>
  <c r="Q38" i="34" s="1"/>
  <c r="P32" i="38"/>
  <c r="Q32" i="38" s="1"/>
  <c r="AL113" i="2"/>
  <c r="AE113" i="2" s="1"/>
  <c r="CS37" i="49"/>
  <c r="CQ37" i="49"/>
  <c r="CR37" i="49"/>
  <c r="CW37" i="49" s="1"/>
  <c r="AL262" i="2"/>
  <c r="AE262" i="2" s="1"/>
  <c r="P50" i="45"/>
  <c r="Q50" i="45" s="1"/>
  <c r="P33" i="47"/>
  <c r="Q33" i="47" s="1"/>
  <c r="AL125" i="2"/>
  <c r="AE125" i="2" s="1"/>
  <c r="P38" i="17"/>
  <c r="Q38" i="17" s="1"/>
  <c r="CQ40" i="49"/>
  <c r="CS40" i="49"/>
  <c r="CR40" i="49"/>
  <c r="CW40" i="49" s="1"/>
  <c r="P32" i="33"/>
  <c r="Q32" i="33" s="1"/>
  <c r="AL210" i="2"/>
  <c r="AE210" i="2" s="1"/>
  <c r="P48" i="33"/>
  <c r="Q48" i="33" s="1"/>
  <c r="P33" i="21"/>
  <c r="Q33" i="21" s="1"/>
  <c r="P34" i="47"/>
  <c r="Q34" i="47" s="1"/>
  <c r="P46" i="12"/>
  <c r="Q46" i="12" s="1"/>
  <c r="AL42" i="2"/>
  <c r="AE42" i="2" s="1"/>
  <c r="P41" i="40"/>
  <c r="Q41" i="40" s="1"/>
  <c r="AL254" i="2"/>
  <c r="AE254" i="2" s="1"/>
  <c r="P46" i="29"/>
  <c r="Q46" i="29" s="1"/>
  <c r="AL200" i="2"/>
  <c r="AE200" i="2" s="1"/>
  <c r="P33" i="41"/>
  <c r="Q33" i="41" s="1"/>
  <c r="P46" i="43"/>
  <c r="Q46" i="43" s="1"/>
  <c r="P42" i="28"/>
  <c r="Q42" i="28" s="1"/>
  <c r="P34" i="34"/>
  <c r="Q34" i="34" s="1"/>
  <c r="P44" i="44"/>
  <c r="Q44" i="44" s="1"/>
  <c r="AL50" i="2"/>
  <c r="AE50" i="2" s="1"/>
  <c r="P33" i="14"/>
  <c r="Q33" i="14" s="1"/>
  <c r="R33" i="14" s="1"/>
  <c r="P42" i="34"/>
  <c r="Q42" i="34" s="1"/>
  <c r="P49" i="47"/>
  <c r="Q49" i="47" s="1"/>
  <c r="P38" i="25"/>
  <c r="Q38" i="25" s="1"/>
  <c r="P39" i="33"/>
  <c r="Q39" i="33" s="1"/>
  <c r="P42" i="13"/>
  <c r="Q42" i="13" s="1"/>
  <c r="P47" i="35"/>
  <c r="Q47" i="35" s="1"/>
  <c r="AL43" i="2"/>
  <c r="AE43" i="2" s="1"/>
  <c r="P41" i="39"/>
  <c r="Q41" i="39" s="1"/>
  <c r="P33" i="15"/>
  <c r="Q33" i="15" s="1"/>
  <c r="P50" i="12"/>
  <c r="Q50" i="12" s="1"/>
  <c r="AL142" i="2"/>
  <c r="AE142" i="2" s="1"/>
  <c r="P46" i="21"/>
  <c r="Q46" i="21" s="1"/>
  <c r="P49" i="45"/>
  <c r="Q49" i="45" s="1"/>
  <c r="P45" i="31"/>
  <c r="Q45" i="31" s="1"/>
  <c r="P36" i="10"/>
  <c r="Q36" i="10" s="1"/>
  <c r="P38" i="19"/>
  <c r="Q38" i="19" s="1"/>
  <c r="AL297" i="2"/>
  <c r="AE297" i="2" s="1"/>
  <c r="AL62" i="2"/>
  <c r="AE62" i="2" s="1"/>
  <c r="AL161" i="2"/>
  <c r="AE161" i="2" s="1"/>
  <c r="P45" i="22"/>
  <c r="Q45" i="22" s="1"/>
  <c r="R45" i="22" s="1"/>
  <c r="AL266" i="2"/>
  <c r="AE266" i="2" s="1"/>
  <c r="P36" i="14"/>
  <c r="Q36" i="14" s="1"/>
  <c r="P39" i="11"/>
  <c r="Q39" i="11" s="1"/>
  <c r="P31" i="17"/>
  <c r="Q31" i="17" s="1"/>
  <c r="P46" i="18"/>
  <c r="Q46" i="18" s="1"/>
  <c r="P47" i="17"/>
  <c r="Q47" i="17" s="1"/>
  <c r="P39" i="45"/>
  <c r="Q39" i="45" s="1"/>
  <c r="P34" i="31"/>
  <c r="Q34" i="31" s="1"/>
  <c r="AL165" i="2"/>
  <c r="AE165" i="2" s="1"/>
  <c r="AL201" i="2"/>
  <c r="AE201" i="2" s="1"/>
  <c r="P49" i="12"/>
  <c r="Q49" i="12" s="1"/>
  <c r="P31" i="29"/>
  <c r="Q31" i="29" s="1"/>
  <c r="P34" i="18"/>
  <c r="Q34" i="18" s="1"/>
  <c r="P47" i="45"/>
  <c r="Q47" i="45" s="1"/>
  <c r="P35" i="16"/>
  <c r="Q35" i="16" s="1"/>
  <c r="P50" i="11"/>
  <c r="Q50" i="11" s="1"/>
  <c r="AL74" i="2"/>
  <c r="AE74" i="2" s="1"/>
  <c r="P39" i="35"/>
  <c r="Q39" i="35" s="1"/>
  <c r="AL157" i="2"/>
  <c r="AE157" i="2" s="1"/>
  <c r="P46" i="40"/>
  <c r="Q46" i="40" s="1"/>
  <c r="AL180" i="2"/>
  <c r="AE180" i="2" s="1"/>
  <c r="P32" i="43"/>
  <c r="Q32" i="43" s="1"/>
  <c r="AL281" i="2"/>
  <c r="AE281" i="2" s="1"/>
  <c r="P38" i="36"/>
  <c r="Q38" i="36" s="1"/>
  <c r="AL19" i="2"/>
  <c r="AE19" i="2" s="1"/>
  <c r="CR22" i="49"/>
  <c r="CW22" i="49" s="1"/>
  <c r="CS22" i="49"/>
  <c r="CQ22" i="49"/>
  <c r="P34" i="25"/>
  <c r="Q34" i="25" s="1"/>
  <c r="P47" i="25"/>
  <c r="Q47" i="25" s="1"/>
  <c r="P33" i="46"/>
  <c r="Q33" i="46" s="1"/>
  <c r="P39" i="36"/>
  <c r="Q39" i="36" s="1"/>
  <c r="AL143" i="2"/>
  <c r="AE143" i="2" s="1"/>
  <c r="F54" i="26"/>
  <c r="P34" i="23"/>
  <c r="Q34" i="23" s="1"/>
  <c r="AL296" i="2"/>
  <c r="AE296" i="2" s="1"/>
  <c r="L48" i="21"/>
  <c r="L42" i="21"/>
  <c r="L31" i="21"/>
  <c r="L34" i="21"/>
  <c r="L46" i="21"/>
  <c r="L37" i="21"/>
  <c r="L43" i="21"/>
  <c r="L45" i="21"/>
  <c r="L38" i="21"/>
  <c r="L33" i="21"/>
  <c r="L49" i="21"/>
  <c r="L32" i="21"/>
  <c r="L47" i="21"/>
  <c r="L40" i="21"/>
  <c r="L50" i="21"/>
  <c r="L44" i="21"/>
  <c r="L36" i="21"/>
  <c r="L41" i="21"/>
  <c r="L39" i="21"/>
  <c r="L35" i="21"/>
  <c r="P35" i="36"/>
  <c r="Q35" i="36" s="1"/>
  <c r="P50" i="23"/>
  <c r="Q50" i="23" s="1"/>
  <c r="CS13" i="49"/>
  <c r="CQ13" i="49"/>
  <c r="CR13" i="49"/>
  <c r="CW13" i="49" s="1"/>
  <c r="P32" i="12"/>
  <c r="Q32" i="12" s="1"/>
  <c r="AL243" i="2"/>
  <c r="AE243" i="2" s="1"/>
  <c r="AL283" i="2"/>
  <c r="AE283" i="2" s="1"/>
  <c r="P50" i="34"/>
  <c r="Q50" i="34" s="1"/>
  <c r="P41" i="41"/>
  <c r="Q41" i="41" s="1"/>
  <c r="P34" i="29"/>
  <c r="Q34" i="29" s="1"/>
  <c r="P45" i="32"/>
  <c r="Q45" i="32" s="1"/>
  <c r="P44" i="25"/>
  <c r="Q44" i="25" s="1"/>
  <c r="P43" i="39"/>
  <c r="Q43" i="39" s="1"/>
  <c r="P32" i="10"/>
  <c r="Q32" i="10" s="1"/>
  <c r="P49" i="33"/>
  <c r="Q49" i="33" s="1"/>
  <c r="P36" i="20"/>
  <c r="Q36" i="20" s="1"/>
  <c r="P37" i="10"/>
  <c r="Q37" i="10" s="1"/>
  <c r="P38" i="28"/>
  <c r="Q38" i="28" s="1"/>
  <c r="P44" i="29"/>
  <c r="Q44" i="29" s="1"/>
  <c r="P34" i="17"/>
  <c r="Q34" i="17" s="1"/>
  <c r="AL59" i="2"/>
  <c r="AE59" i="2" s="1"/>
  <c r="P46" i="25"/>
  <c r="Q46" i="25" s="1"/>
  <c r="P37" i="39"/>
  <c r="Q37" i="39" s="1"/>
  <c r="AL255" i="2"/>
  <c r="AE255" i="2" s="1"/>
  <c r="AL98" i="2"/>
  <c r="AE98" i="2" s="1"/>
  <c r="AL239" i="2"/>
  <c r="AE239" i="2" s="1"/>
  <c r="CR27" i="49"/>
  <c r="CW27" i="49" s="1"/>
  <c r="CQ27" i="49"/>
  <c r="CS27" i="49"/>
  <c r="P34" i="32"/>
  <c r="Q34" i="32" s="1"/>
  <c r="P50" i="18"/>
  <c r="Q50" i="18" s="1"/>
  <c r="AL75" i="2"/>
  <c r="AE75" i="2" s="1"/>
  <c r="P47" i="11"/>
  <c r="Q47" i="11" s="1"/>
  <c r="F54" i="37"/>
  <c r="CR39" i="49"/>
  <c r="CW39" i="49" s="1"/>
  <c r="CS39" i="49"/>
  <c r="CQ39" i="49"/>
  <c r="P50" i="20"/>
  <c r="Q50" i="20" s="1"/>
  <c r="P46" i="33"/>
  <c r="Q46" i="33" s="1"/>
  <c r="CR29" i="49"/>
  <c r="CW29" i="49" s="1"/>
  <c r="CQ29" i="49"/>
  <c r="CS29" i="49"/>
  <c r="AL207" i="2"/>
  <c r="AE207" i="2" s="1"/>
  <c r="P48" i="28"/>
  <c r="Q48" i="28" s="1"/>
  <c r="R48" i="28" s="1"/>
  <c r="P40" i="25"/>
  <c r="Q40" i="25" s="1"/>
  <c r="P34" i="43"/>
  <c r="Q34" i="43" s="1"/>
  <c r="P43" i="32"/>
  <c r="Q43" i="32" s="1"/>
  <c r="P36" i="27"/>
  <c r="Q36" i="27" s="1"/>
  <c r="P47" i="24"/>
  <c r="Q47" i="24" s="1"/>
  <c r="CS42" i="49"/>
  <c r="CQ42" i="49"/>
  <c r="CR42" i="49"/>
  <c r="CW42" i="49" s="1"/>
  <c r="P35" i="23"/>
  <c r="Q35" i="23" s="1"/>
  <c r="P32" i="17"/>
  <c r="Q32" i="17" s="1"/>
  <c r="AL66" i="2"/>
  <c r="AE66" i="2" s="1"/>
  <c r="AL269" i="2"/>
  <c r="AE269" i="2" s="1"/>
  <c r="P46" i="38"/>
  <c r="Q46" i="38" s="1"/>
  <c r="P41" i="19"/>
  <c r="Q41" i="19" s="1"/>
  <c r="P45" i="43"/>
  <c r="Q45" i="43" s="1"/>
  <c r="R45" i="43" s="1"/>
  <c r="P39" i="47"/>
  <c r="Q39" i="47" s="1"/>
  <c r="AL152" i="2"/>
  <c r="AE152" i="2" s="1"/>
  <c r="P36" i="19"/>
  <c r="Q36" i="19" s="1"/>
  <c r="P36" i="21"/>
  <c r="Q36" i="21" s="1"/>
  <c r="P49" i="31"/>
  <c r="Q49" i="31" s="1"/>
  <c r="P48" i="45"/>
  <c r="Q48" i="45" s="1"/>
  <c r="P48" i="30"/>
  <c r="Q48" i="30" s="1"/>
  <c r="CS33" i="49"/>
  <c r="CR33" i="49"/>
  <c r="CW33" i="49" s="1"/>
  <c r="CQ33" i="49"/>
  <c r="P33" i="11"/>
  <c r="Q33" i="11" s="1"/>
  <c r="P32" i="42"/>
  <c r="Q32" i="42" s="1"/>
  <c r="P44" i="34"/>
  <c r="Q44" i="34" s="1"/>
  <c r="P31" i="47"/>
  <c r="Q31" i="47" s="1"/>
  <c r="L41" i="29"/>
  <c r="L32" i="29"/>
  <c r="L47" i="29"/>
  <c r="L39" i="29"/>
  <c r="L37" i="29"/>
  <c r="L44" i="29"/>
  <c r="L34" i="29"/>
  <c r="L50" i="29"/>
  <c r="L48" i="29"/>
  <c r="L31" i="29"/>
  <c r="L45" i="29"/>
  <c r="L42" i="29"/>
  <c r="L38" i="29"/>
  <c r="L40" i="29"/>
  <c r="L43" i="29"/>
  <c r="L35" i="29"/>
  <c r="L46" i="29"/>
  <c r="L36" i="29"/>
  <c r="L33" i="29"/>
  <c r="L49" i="29"/>
  <c r="AL160" i="2"/>
  <c r="AE160" i="2" s="1"/>
  <c r="P40" i="47"/>
  <c r="Q40" i="47" s="1"/>
  <c r="P38" i="13"/>
  <c r="Q38" i="13" s="1"/>
  <c r="R38" i="13" s="1"/>
  <c r="P37" i="44"/>
  <c r="Q37" i="44" s="1"/>
  <c r="P32" i="27"/>
  <c r="Q32" i="27" s="1"/>
  <c r="R32" i="27" s="1"/>
  <c r="CS45" i="49"/>
  <c r="CQ45" i="49"/>
  <c r="CR45" i="49"/>
  <c r="CW45" i="49" s="1"/>
  <c r="AL172" i="2"/>
  <c r="AE172" i="2" s="1"/>
  <c r="F54" i="40"/>
  <c r="L42" i="20"/>
  <c r="L46" i="20"/>
  <c r="L45" i="20"/>
  <c r="L33" i="20"/>
  <c r="L34" i="20"/>
  <c r="L36" i="20"/>
  <c r="L48" i="20"/>
  <c r="L41" i="20"/>
  <c r="L40" i="20"/>
  <c r="L31" i="20"/>
  <c r="L49" i="20"/>
  <c r="L32" i="20"/>
  <c r="L50" i="20"/>
  <c r="L43" i="20"/>
  <c r="L35" i="20"/>
  <c r="L38" i="20"/>
  <c r="L39" i="20"/>
  <c r="L37" i="20"/>
  <c r="L47" i="20"/>
  <c r="L44" i="20"/>
  <c r="P42" i="16"/>
  <c r="Q42" i="16" s="1"/>
  <c r="AL120" i="2"/>
  <c r="AE120" i="2" s="1"/>
  <c r="P37" i="32"/>
  <c r="Q37" i="32" s="1"/>
  <c r="P38" i="38"/>
  <c r="Q38" i="38" s="1"/>
  <c r="P33" i="33"/>
  <c r="Q33" i="33" s="1"/>
  <c r="AL279" i="2"/>
  <c r="AE279" i="2" s="1"/>
  <c r="P31" i="28"/>
  <c r="Q31" i="28" s="1"/>
  <c r="P40" i="40"/>
  <c r="Q40" i="40" s="1"/>
  <c r="AL132" i="2"/>
  <c r="AE132" i="2" s="1"/>
  <c r="P40" i="34"/>
  <c r="Q40" i="34" s="1"/>
  <c r="CS30" i="49"/>
  <c r="CQ30" i="49"/>
  <c r="CR30" i="49"/>
  <c r="CW30" i="49" s="1"/>
  <c r="P31" i="11"/>
  <c r="Q31" i="11" s="1"/>
  <c r="P49" i="41"/>
  <c r="Q49" i="41" s="1"/>
  <c r="AL118" i="2"/>
  <c r="AE118" i="2" s="1"/>
  <c r="AL252" i="2"/>
  <c r="AE252" i="2" s="1"/>
  <c r="CR12" i="49"/>
  <c r="CW12" i="49" s="1"/>
  <c r="CS12" i="49"/>
  <c r="CQ12" i="49"/>
  <c r="P49" i="28"/>
  <c r="Q49" i="28" s="1"/>
  <c r="R49" i="28" s="1"/>
  <c r="P39" i="12"/>
  <c r="Q39" i="12" s="1"/>
  <c r="P36" i="37"/>
  <c r="Q36" i="37" s="1"/>
  <c r="P34" i="37"/>
  <c r="Q34" i="37" s="1"/>
  <c r="AL136" i="2"/>
  <c r="AE136" i="2" s="1"/>
  <c r="AL177" i="2"/>
  <c r="AE177" i="2" s="1"/>
  <c r="P41" i="26"/>
  <c r="Q41" i="26" s="1"/>
  <c r="AL57" i="2"/>
  <c r="AE57" i="2" s="1"/>
  <c r="F54" i="39"/>
  <c r="P48" i="36"/>
  <c r="Q48" i="36" s="1"/>
  <c r="AL73" i="2"/>
  <c r="AE73" i="2" s="1"/>
  <c r="P35" i="13"/>
  <c r="Q35" i="13" s="1"/>
  <c r="R35" i="13" s="1"/>
  <c r="P46" i="19"/>
  <c r="Q46" i="19" s="1"/>
  <c r="L46" i="16"/>
  <c r="L32" i="16"/>
  <c r="L44" i="16"/>
  <c r="L34" i="16"/>
  <c r="L47" i="16"/>
  <c r="L42" i="16"/>
  <c r="L37" i="16"/>
  <c r="L33" i="16"/>
  <c r="L31" i="16"/>
  <c r="L39" i="16"/>
  <c r="L35" i="16"/>
  <c r="L48" i="16"/>
  <c r="L41" i="16"/>
  <c r="L43" i="16"/>
  <c r="L36" i="16"/>
  <c r="L45" i="16"/>
  <c r="L40" i="16"/>
  <c r="L38" i="16"/>
  <c r="L49" i="16"/>
  <c r="L50" i="16"/>
  <c r="L36" i="30"/>
  <c r="L41" i="30"/>
  <c r="L50" i="30"/>
  <c r="L39" i="30"/>
  <c r="L42" i="30"/>
  <c r="L32" i="30"/>
  <c r="L35" i="30"/>
  <c r="L45" i="30"/>
  <c r="L38" i="30"/>
  <c r="L49" i="30"/>
  <c r="L34" i="30"/>
  <c r="L44" i="30"/>
  <c r="L46" i="30"/>
  <c r="L37" i="30"/>
  <c r="L48" i="30"/>
  <c r="L43" i="30"/>
  <c r="L40" i="30"/>
  <c r="L31" i="30"/>
  <c r="L47" i="30"/>
  <c r="L33" i="30"/>
  <c r="P50" i="33"/>
  <c r="Q50" i="33" s="1"/>
  <c r="P48" i="19"/>
  <c r="Q48" i="19" s="1"/>
  <c r="AL38" i="2"/>
  <c r="AE38" i="2" s="1"/>
  <c r="P48" i="22"/>
  <c r="Q48" i="22" s="1"/>
  <c r="L32" i="33"/>
  <c r="L41" i="33"/>
  <c r="L33" i="33"/>
  <c r="L39" i="33"/>
  <c r="L38" i="33"/>
  <c r="L31" i="33"/>
  <c r="L46" i="33"/>
  <c r="L35" i="33"/>
  <c r="L45" i="33"/>
  <c r="L40" i="33"/>
  <c r="L34" i="33"/>
  <c r="L36" i="33"/>
  <c r="L37" i="33"/>
  <c r="L48" i="33"/>
  <c r="L42" i="33"/>
  <c r="L50" i="33"/>
  <c r="L43" i="33"/>
  <c r="L49" i="33"/>
  <c r="L44" i="33"/>
  <c r="L47" i="33"/>
  <c r="P33" i="40"/>
  <c r="Q33" i="40" s="1"/>
  <c r="P47" i="22"/>
  <c r="Q47" i="22" s="1"/>
  <c r="AL187" i="2"/>
  <c r="AE187" i="2" s="1"/>
  <c r="P43" i="20"/>
  <c r="Q43" i="20" s="1"/>
  <c r="P32" i="40"/>
  <c r="Q32" i="40" s="1"/>
  <c r="P49" i="39"/>
  <c r="Q49" i="39" s="1"/>
  <c r="P50" i="35"/>
  <c r="Q50" i="35" s="1"/>
  <c r="R50" i="35" s="1"/>
  <c r="P35" i="18"/>
  <c r="Q35" i="18" s="1"/>
  <c r="P33" i="32"/>
  <c r="Q33" i="32" s="1"/>
  <c r="P49" i="36"/>
  <c r="Q49" i="36" s="1"/>
  <c r="P47" i="41"/>
  <c r="Q47" i="41" s="1"/>
  <c r="P46" i="15"/>
  <c r="Q46" i="15" s="1"/>
  <c r="P34" i="46"/>
  <c r="Q34" i="46" s="1"/>
  <c r="P39" i="43"/>
  <c r="Q39" i="43" s="1"/>
  <c r="P41" i="28"/>
  <c r="Q41" i="28" s="1"/>
  <c r="F54" i="10"/>
  <c r="AL253" i="2"/>
  <c r="AE253" i="2" s="1"/>
  <c r="P40" i="43"/>
  <c r="Q40" i="43" s="1"/>
  <c r="P42" i="46"/>
  <c r="Q42" i="46" s="1"/>
  <c r="P31" i="44"/>
  <c r="Q31" i="44" s="1"/>
  <c r="P35" i="14"/>
  <c r="Q35" i="14" s="1"/>
  <c r="AL188" i="2"/>
  <c r="AE188" i="2" s="1"/>
  <c r="L41" i="45"/>
  <c r="L50" i="45"/>
  <c r="L31" i="45"/>
  <c r="L34" i="45"/>
  <c r="L38" i="45"/>
  <c r="L47" i="45"/>
  <c r="L45" i="45"/>
  <c r="L37" i="45"/>
  <c r="L35" i="45"/>
  <c r="L49" i="45"/>
  <c r="L32" i="45"/>
  <c r="L39" i="45"/>
  <c r="L44" i="45"/>
  <c r="L36" i="45"/>
  <c r="L40" i="45"/>
  <c r="L48" i="45"/>
  <c r="L43" i="45"/>
  <c r="L33" i="45"/>
  <c r="L42" i="45"/>
  <c r="L46" i="45"/>
  <c r="P39" i="39"/>
  <c r="Q39" i="39" s="1"/>
  <c r="P33" i="10"/>
  <c r="Q33" i="10" s="1"/>
  <c r="P36" i="33"/>
  <c r="Q36" i="33" s="1"/>
  <c r="P50" i="30"/>
  <c r="Q50" i="30" s="1"/>
  <c r="P40" i="28"/>
  <c r="Q40" i="28" s="1"/>
  <c r="R40" i="28" s="1"/>
  <c r="P32" i="23"/>
  <c r="Q32" i="23" s="1"/>
  <c r="F54" i="24"/>
  <c r="AL222" i="2"/>
  <c r="AE222" i="2" s="1"/>
  <c r="AL167" i="2"/>
  <c r="AE167" i="2" s="1"/>
  <c r="P45" i="40"/>
  <c r="Q45" i="40" s="1"/>
  <c r="P49" i="19"/>
  <c r="Q49" i="19" s="1"/>
  <c r="P34" i="41"/>
  <c r="Q34" i="41" s="1"/>
  <c r="AL223" i="2"/>
  <c r="AE223" i="2" s="1"/>
  <c r="AL41" i="2"/>
  <c r="AE41" i="2" s="1"/>
  <c r="P47" i="34"/>
  <c r="Q47" i="34" s="1"/>
  <c r="P49" i="11"/>
  <c r="Q49" i="11" s="1"/>
  <c r="P43" i="41"/>
  <c r="Q43" i="41" s="1"/>
  <c r="P45" i="19"/>
  <c r="Q45" i="19" s="1"/>
  <c r="P46" i="36"/>
  <c r="Q46" i="36" s="1"/>
  <c r="P49" i="16"/>
  <c r="Q49" i="16" s="1"/>
  <c r="AL220" i="2"/>
  <c r="AE220" i="2" s="1"/>
  <c r="P45" i="39"/>
  <c r="Q45" i="39" s="1"/>
  <c r="P31" i="37"/>
  <c r="Q31" i="37" s="1"/>
  <c r="P47" i="29"/>
  <c r="Q47" i="29" s="1"/>
  <c r="P47" i="18"/>
  <c r="Q47" i="18" s="1"/>
  <c r="P41" i="22"/>
  <c r="Q41" i="22" s="1"/>
  <c r="AL193" i="2"/>
  <c r="AE193" i="2" s="1"/>
  <c r="P31" i="33"/>
  <c r="Q31" i="33" s="1"/>
  <c r="P48" i="34"/>
  <c r="Q48" i="34" s="1"/>
  <c r="P41" i="33"/>
  <c r="Q41" i="33" s="1"/>
  <c r="P48" i="25"/>
  <c r="Q48" i="25" s="1"/>
  <c r="AL68" i="2"/>
  <c r="AE68" i="2" s="1"/>
  <c r="P37" i="33"/>
  <c r="Q37" i="33" s="1"/>
  <c r="P36" i="12"/>
  <c r="Q36" i="12" s="1"/>
  <c r="P43" i="28"/>
  <c r="Q43" i="28" s="1"/>
  <c r="P38" i="44"/>
  <c r="Q38" i="44" s="1"/>
  <c r="P50" i="25"/>
  <c r="Q50" i="25" s="1"/>
  <c r="P43" i="29"/>
  <c r="Q43" i="29" s="1"/>
  <c r="AL241" i="2"/>
  <c r="AE241" i="2" s="1"/>
  <c r="AL215" i="2"/>
  <c r="AE215" i="2" s="1"/>
  <c r="P50" i="40"/>
  <c r="Q50" i="40" s="1"/>
  <c r="P35" i="39"/>
  <c r="Q35" i="39" s="1"/>
  <c r="P43" i="27"/>
  <c r="Q43" i="27" s="1"/>
  <c r="P37" i="30"/>
  <c r="Q37" i="30" s="1"/>
  <c r="AL168" i="2"/>
  <c r="AE168" i="2" s="1"/>
  <c r="P50" i="36"/>
  <c r="Q50" i="36" s="1"/>
  <c r="AL171" i="2"/>
  <c r="AE171" i="2" s="1"/>
  <c r="AL275" i="2"/>
  <c r="AE275" i="2" s="1"/>
  <c r="P43" i="45"/>
  <c r="Q43" i="45" s="1"/>
  <c r="P31" i="14"/>
  <c r="Q31" i="14" s="1"/>
  <c r="P37" i="24"/>
  <c r="Q37" i="24" s="1"/>
  <c r="P46" i="35"/>
  <c r="Q46" i="35" s="1"/>
  <c r="P46" i="34"/>
  <c r="Q46" i="34" s="1"/>
  <c r="P31" i="18"/>
  <c r="Q31" i="18" s="1"/>
  <c r="AL129" i="2"/>
  <c r="AE129" i="2" s="1"/>
  <c r="P49" i="14"/>
  <c r="Q49" i="14" s="1"/>
  <c r="P44" i="21"/>
  <c r="Q44" i="21" s="1"/>
  <c r="AL189" i="2"/>
  <c r="AE189" i="2" s="1"/>
  <c r="AL264" i="2"/>
  <c r="AE264" i="2" s="1"/>
  <c r="P43" i="26"/>
  <c r="Q43" i="26" s="1"/>
  <c r="P32" i="41"/>
  <c r="Q32" i="41" s="1"/>
  <c r="F54" i="12"/>
  <c r="AN10" i="2"/>
  <c r="AE10" i="2" s="1"/>
  <c r="P33" i="29"/>
  <c r="Q33" i="29" s="1"/>
  <c r="L48" i="40"/>
  <c r="L50" i="40"/>
  <c r="L43" i="40"/>
  <c r="L42" i="40"/>
  <c r="L34" i="40"/>
  <c r="L49" i="40"/>
  <c r="L47" i="40"/>
  <c r="L32" i="40"/>
  <c r="L31" i="40"/>
  <c r="L45" i="40"/>
  <c r="L40" i="40"/>
  <c r="L39" i="40"/>
  <c r="L37" i="40"/>
  <c r="L36" i="40"/>
  <c r="L33" i="40"/>
  <c r="L44" i="40"/>
  <c r="L46" i="40"/>
  <c r="L35" i="40"/>
  <c r="L38" i="40"/>
  <c r="L41" i="40"/>
  <c r="P33" i="17"/>
  <c r="Q33" i="17" s="1"/>
  <c r="P32" i="46"/>
  <c r="Q32" i="46" s="1"/>
  <c r="F54" i="19"/>
  <c r="AL26" i="2"/>
  <c r="AE26" i="2" s="1"/>
  <c r="P45" i="10"/>
  <c r="Q45" i="10" s="1"/>
  <c r="P40" i="11"/>
  <c r="Q40" i="11" s="1"/>
  <c r="P40" i="32"/>
  <c r="Q40" i="32" s="1"/>
  <c r="P35" i="29"/>
  <c r="Q35" i="29" s="1"/>
  <c r="AL276" i="2"/>
  <c r="AE276" i="2" s="1"/>
  <c r="P37" i="43"/>
  <c r="Q37" i="43" s="1"/>
  <c r="F54" i="21"/>
  <c r="P31" i="34"/>
  <c r="Q31" i="34" s="1"/>
  <c r="F54" i="15"/>
  <c r="P43" i="17"/>
  <c r="Q43" i="17" s="1"/>
  <c r="P42" i="11"/>
  <c r="Q42" i="11" s="1"/>
  <c r="P41" i="47"/>
  <c r="Q41" i="47" s="1"/>
  <c r="AL163" i="2"/>
  <c r="AE163" i="2" s="1"/>
  <c r="P31" i="24"/>
  <c r="Q31" i="24" s="1"/>
  <c r="P48" i="14"/>
  <c r="Q48" i="14" s="1"/>
  <c r="P47" i="13"/>
  <c r="Q47" i="13" s="1"/>
  <c r="P32" i="45"/>
  <c r="Q32" i="45" s="1"/>
  <c r="P47" i="42"/>
  <c r="Q47" i="42" s="1"/>
  <c r="B51" i="47"/>
  <c r="P46" i="27"/>
  <c r="Q46" i="27" s="1"/>
  <c r="P43" i="21"/>
  <c r="Q43" i="21" s="1"/>
  <c r="CS7" i="49"/>
  <c r="CR7" i="49"/>
  <c r="CW7" i="49" s="1"/>
  <c r="CQ7" i="49"/>
  <c r="P47" i="39"/>
  <c r="Q47" i="39" s="1"/>
  <c r="L48" i="41"/>
  <c r="L33" i="41"/>
  <c r="L42" i="41"/>
  <c r="L34" i="41"/>
  <c r="L38" i="41"/>
  <c r="L31" i="41"/>
  <c r="L35" i="41"/>
  <c r="L36" i="41"/>
  <c r="L50" i="41"/>
  <c r="L45" i="41"/>
  <c r="L43" i="41"/>
  <c r="L44" i="41"/>
  <c r="L49" i="41"/>
  <c r="L41" i="41"/>
  <c r="L47" i="41"/>
  <c r="L40" i="41"/>
  <c r="L46" i="41"/>
  <c r="L39" i="41"/>
  <c r="L32" i="41"/>
  <c r="L37" i="41"/>
  <c r="P45" i="14"/>
  <c r="Q45" i="14" s="1"/>
  <c r="P32" i="15"/>
  <c r="Q32" i="15" s="1"/>
  <c r="P49" i="29"/>
  <c r="Q49" i="29" s="1"/>
  <c r="P47" i="36"/>
  <c r="Q47" i="36" s="1"/>
  <c r="P41" i="31"/>
  <c r="Q41" i="31" s="1"/>
  <c r="R41" i="31" s="1"/>
  <c r="P36" i="47"/>
  <c r="Q36" i="47" s="1"/>
  <c r="P42" i="10"/>
  <c r="Q42" i="10" s="1"/>
  <c r="P35" i="19"/>
  <c r="Q35" i="19" s="1"/>
  <c r="AL29" i="2"/>
  <c r="AE29" i="2" s="1"/>
  <c r="P38" i="41"/>
  <c r="Q38" i="41" s="1"/>
  <c r="AL36" i="2"/>
  <c r="AE36" i="2" s="1"/>
  <c r="F54" i="33"/>
  <c r="P42" i="39"/>
  <c r="Q42" i="39" s="1"/>
  <c r="P50" i="15"/>
  <c r="Q50" i="15" s="1"/>
  <c r="P39" i="44"/>
  <c r="Q39" i="44" s="1"/>
  <c r="F54" i="45"/>
  <c r="P46" i="46"/>
  <c r="Q46" i="46" s="1"/>
  <c r="AL268" i="2"/>
  <c r="AE268" i="2" s="1"/>
  <c r="AL246" i="2"/>
  <c r="AE246" i="2" s="1"/>
  <c r="P35" i="15"/>
  <c r="Q35" i="15" s="1"/>
  <c r="P49" i="38"/>
  <c r="Q49" i="38" s="1"/>
  <c r="P46" i="30"/>
  <c r="Q46" i="30" s="1"/>
  <c r="P31" i="31"/>
  <c r="Q31" i="31" s="1"/>
  <c r="P43" i="11"/>
  <c r="Q43" i="11" s="1"/>
  <c r="P48" i="18"/>
  <c r="Q48" i="18" s="1"/>
  <c r="P46" i="11"/>
  <c r="Q46" i="11" s="1"/>
  <c r="P45" i="29"/>
  <c r="Q45" i="29" s="1"/>
  <c r="P40" i="14"/>
  <c r="Q40" i="14" s="1"/>
  <c r="P33" i="25"/>
  <c r="Q33" i="25" s="1"/>
  <c r="P34" i="12"/>
  <c r="Q34" i="12" s="1"/>
  <c r="R34" i="12" s="1"/>
  <c r="P48" i="42"/>
  <c r="Q48" i="42" s="1"/>
  <c r="AL128" i="2"/>
  <c r="AE128" i="2" s="1"/>
  <c r="CQ41" i="49"/>
  <c r="CS41" i="49"/>
  <c r="CR41" i="49"/>
  <c r="CW41" i="49" s="1"/>
  <c r="P38" i="11"/>
  <c r="Q38" i="11" s="1"/>
  <c r="AL206" i="2"/>
  <c r="AE206" i="2" s="1"/>
  <c r="P44" i="47"/>
  <c r="Q44" i="47" s="1"/>
  <c r="AL34" i="2"/>
  <c r="AE34" i="2" s="1"/>
  <c r="P35" i="21"/>
  <c r="Q35" i="21" s="1"/>
  <c r="P44" i="40"/>
  <c r="Q44" i="40" s="1"/>
  <c r="P43" i="31"/>
  <c r="Q43" i="31" s="1"/>
  <c r="P48" i="46"/>
  <c r="Q48" i="46" s="1"/>
  <c r="P47" i="14"/>
  <c r="Q47" i="14" s="1"/>
  <c r="AL221" i="2"/>
  <c r="AE221" i="2" s="1"/>
  <c r="P33" i="20"/>
  <c r="Q33" i="20" s="1"/>
  <c r="P35" i="27"/>
  <c r="Q35" i="27" s="1"/>
  <c r="AL70" i="2"/>
  <c r="AE70" i="2" s="1"/>
  <c r="AL216" i="2"/>
  <c r="AE216" i="2" s="1"/>
  <c r="P41" i="29"/>
  <c r="Q41" i="29" s="1"/>
  <c r="P50" i="17"/>
  <c r="Q50" i="17" s="1"/>
  <c r="AL112" i="2"/>
  <c r="AE112" i="2" s="1"/>
  <c r="AL87" i="2"/>
  <c r="AE87" i="2" s="1"/>
  <c r="P33" i="13"/>
  <c r="Q33" i="13" s="1"/>
  <c r="P40" i="36"/>
  <c r="Q40" i="36" s="1"/>
  <c r="P34" i="21"/>
  <c r="Q34" i="21" s="1"/>
  <c r="P50" i="10"/>
  <c r="Q50" i="10" s="1"/>
  <c r="P32" i="32"/>
  <c r="Q32" i="32" s="1"/>
  <c r="AL60" i="2"/>
  <c r="AE60" i="2" s="1"/>
  <c r="CS38" i="49"/>
  <c r="CR38" i="49"/>
  <c r="CW38" i="49" s="1"/>
  <c r="CQ38" i="49"/>
  <c r="P35" i="17"/>
  <c r="Q35" i="17" s="1"/>
  <c r="P46" i="31"/>
  <c r="Q46" i="31" s="1"/>
  <c r="P37" i="31"/>
  <c r="Q37" i="31" s="1"/>
  <c r="P49" i="40"/>
  <c r="Q49" i="40" s="1"/>
  <c r="P35" i="46"/>
  <c r="Q35" i="46" s="1"/>
  <c r="P47" i="47"/>
  <c r="Q47" i="47" s="1"/>
  <c r="AL251" i="2"/>
  <c r="AE251" i="2" s="1"/>
  <c r="P49" i="37"/>
  <c r="Q49" i="37" s="1"/>
  <c r="P45" i="28"/>
  <c r="Q45" i="28" s="1"/>
  <c r="P38" i="16"/>
  <c r="Q38" i="16" s="1"/>
  <c r="P39" i="25"/>
  <c r="Q39" i="25" s="1"/>
  <c r="P49" i="46"/>
  <c r="Q49" i="46" s="1"/>
  <c r="P39" i="18"/>
  <c r="Q39" i="18" s="1"/>
  <c r="AL137" i="2"/>
  <c r="AE137" i="2" s="1"/>
  <c r="F54" i="27"/>
  <c r="AL179" i="2"/>
  <c r="AE179" i="2" s="1"/>
  <c r="P37" i="35"/>
  <c r="Q37" i="35" s="1"/>
  <c r="P36" i="13"/>
  <c r="Q36" i="13" s="1"/>
  <c r="AL49" i="2"/>
  <c r="AE49" i="2" s="1"/>
  <c r="P45" i="25"/>
  <c r="Q45" i="25" s="1"/>
  <c r="AL287" i="2"/>
  <c r="AE287" i="2" s="1"/>
  <c r="P45" i="20"/>
  <c r="Q45" i="20" s="1"/>
  <c r="AL288" i="2"/>
  <c r="AE288" i="2" s="1"/>
  <c r="F54" i="23"/>
  <c r="P44" i="43"/>
  <c r="Q44" i="43" s="1"/>
  <c r="P31" i="45"/>
  <c r="Q31" i="45" s="1"/>
  <c r="AN18" i="2"/>
  <c r="AE18" i="2" s="1"/>
  <c r="P37" i="40"/>
  <c r="Q37" i="40" s="1"/>
  <c r="P37" i="18"/>
  <c r="Q37" i="18" s="1"/>
  <c r="R37" i="18" s="1"/>
  <c r="P34" i="36"/>
  <c r="Q34" i="36" s="1"/>
  <c r="P45" i="42"/>
  <c r="Q45" i="42" s="1"/>
  <c r="P34" i="22"/>
  <c r="Q34" i="22" s="1"/>
  <c r="P36" i="24"/>
  <c r="Q36" i="24" s="1"/>
  <c r="AL44" i="2"/>
  <c r="AE44" i="2" s="1"/>
  <c r="P36" i="34"/>
  <c r="Q36" i="34" s="1"/>
  <c r="P48" i="11"/>
  <c r="Q48" i="11" s="1"/>
  <c r="P33" i="22"/>
  <c r="Q33" i="22" s="1"/>
  <c r="AL181" i="2"/>
  <c r="AE181" i="2" s="1"/>
  <c r="P47" i="46"/>
  <c r="Q47" i="46" s="1"/>
  <c r="P40" i="20"/>
  <c r="Q40" i="20" s="1"/>
  <c r="P42" i="15"/>
  <c r="Q42" i="15" s="1"/>
  <c r="P46" i="42"/>
  <c r="Q46" i="42" s="1"/>
  <c r="P39" i="24"/>
  <c r="Q39" i="24" s="1"/>
  <c r="P46" i="37"/>
  <c r="Q46" i="37" s="1"/>
  <c r="F54" i="43"/>
  <c r="AL158" i="2"/>
  <c r="AE158" i="2" s="1"/>
  <c r="P39" i="14"/>
  <c r="Q39" i="14" s="1"/>
  <c r="P39" i="38"/>
  <c r="Q39" i="38" s="1"/>
  <c r="AL45" i="2"/>
  <c r="AE45" i="2" s="1"/>
  <c r="P31" i="43"/>
  <c r="Q31" i="43" s="1"/>
  <c r="P49" i="43"/>
  <c r="Q49" i="43" s="1"/>
  <c r="P37" i="22"/>
  <c r="Q37" i="22" s="1"/>
  <c r="P34" i="13"/>
  <c r="Q34" i="13" s="1"/>
  <c r="P31" i="13"/>
  <c r="Q31" i="13" s="1"/>
  <c r="P43" i="47"/>
  <c r="Q43" i="47" s="1"/>
  <c r="P31" i="12"/>
  <c r="Q31" i="12" s="1"/>
  <c r="P44" i="13"/>
  <c r="Q44" i="13" s="1"/>
  <c r="R44" i="13" s="1"/>
  <c r="P40" i="30"/>
  <c r="Q40" i="30" s="1"/>
  <c r="P45" i="26"/>
  <c r="Q45" i="26" s="1"/>
  <c r="P31" i="23"/>
  <c r="Q31" i="23" s="1"/>
  <c r="AL153" i="2"/>
  <c r="AE153" i="2" s="1"/>
  <c r="AL294" i="2"/>
  <c r="AE294" i="2" s="1"/>
  <c r="P42" i="35"/>
  <c r="Q42" i="35" s="1"/>
  <c r="R42" i="35" s="1"/>
  <c r="AL224" i="2"/>
  <c r="AE224" i="2" s="1"/>
  <c r="P39" i="37"/>
  <c r="Q39" i="37" s="1"/>
  <c r="P45" i="47"/>
  <c r="Q45" i="47" s="1"/>
  <c r="P41" i="34"/>
  <c r="Q41" i="34" s="1"/>
  <c r="AL47" i="2"/>
  <c r="AE47" i="2" s="1"/>
  <c r="P48" i="31"/>
  <c r="Q48" i="31" s="1"/>
  <c r="P49" i="35"/>
  <c r="Q49" i="35" s="1"/>
  <c r="AL192" i="2"/>
  <c r="AE192" i="2" s="1"/>
  <c r="P40" i="35"/>
  <c r="Q40" i="35" s="1"/>
  <c r="P47" i="15"/>
  <c r="Q47" i="15" s="1"/>
  <c r="P34" i="30"/>
  <c r="Q34" i="30" s="1"/>
  <c r="P45" i="35"/>
  <c r="Q45" i="35" s="1"/>
  <c r="R45" i="35" s="1"/>
  <c r="P47" i="21"/>
  <c r="Q47" i="21" s="1"/>
  <c r="P47" i="30"/>
  <c r="Q47" i="30" s="1"/>
  <c r="P37" i="29"/>
  <c r="Q37" i="29" s="1"/>
  <c r="AL91" i="2"/>
  <c r="AE91" i="2" s="1"/>
  <c r="P41" i="25"/>
  <c r="Q41" i="25" s="1"/>
  <c r="P37" i="23"/>
  <c r="Q37" i="23" s="1"/>
  <c r="P46" i="10"/>
  <c r="Q46" i="10" s="1"/>
  <c r="P48" i="39"/>
  <c r="Q48" i="39" s="1"/>
  <c r="P48" i="16"/>
  <c r="Q48" i="16" s="1"/>
  <c r="R48" i="16" s="1"/>
  <c r="AL293" i="2"/>
  <c r="AE293" i="2" s="1"/>
  <c r="F54" i="36"/>
  <c r="AL80" i="2"/>
  <c r="AE80" i="2" s="1"/>
  <c r="P36" i="23"/>
  <c r="Q36" i="23" s="1"/>
  <c r="AL233" i="2"/>
  <c r="AE233" i="2" s="1"/>
  <c r="L39" i="42"/>
  <c r="L46" i="42"/>
  <c r="L31" i="42"/>
  <c r="L47" i="42"/>
  <c r="L50" i="42"/>
  <c r="L32" i="42"/>
  <c r="L43" i="42"/>
  <c r="L35" i="42"/>
  <c r="L33" i="42"/>
  <c r="L36" i="42"/>
  <c r="L38" i="42"/>
  <c r="L49" i="42"/>
  <c r="L41" i="42"/>
  <c r="L48" i="42"/>
  <c r="L44" i="42"/>
  <c r="L42" i="42"/>
  <c r="L34" i="42"/>
  <c r="L40" i="42"/>
  <c r="L37" i="42"/>
  <c r="L45" i="42"/>
  <c r="AL99" i="2"/>
  <c r="AE99" i="2" s="1"/>
  <c r="P37" i="11"/>
  <c r="Q37" i="11" s="1"/>
  <c r="P46" i="24"/>
  <c r="Q46" i="24" s="1"/>
  <c r="F54" i="35"/>
  <c r="AL110" i="2"/>
  <c r="AE110" i="2" s="1"/>
  <c r="P46" i="13"/>
  <c r="Q46" i="13" s="1"/>
  <c r="P37" i="41"/>
  <c r="Q37" i="41" s="1"/>
  <c r="P44" i="14"/>
  <c r="Q44" i="14" s="1"/>
  <c r="R44" i="14" s="1"/>
  <c r="AL31" i="2"/>
  <c r="AE31" i="2" s="1"/>
  <c r="P43" i="18"/>
  <c r="Q43" i="18" s="1"/>
  <c r="P34" i="27"/>
  <c r="Q34" i="27" s="1"/>
  <c r="AL150" i="2"/>
  <c r="AE150" i="2" s="1"/>
  <c r="P44" i="36"/>
  <c r="Q44" i="36" s="1"/>
  <c r="AM11" i="2"/>
  <c r="AE11" i="2" s="1"/>
  <c r="P50" i="47"/>
  <c r="Q50" i="47" s="1"/>
  <c r="P34" i="11"/>
  <c r="Q34" i="11" s="1"/>
  <c r="AL51" i="2"/>
  <c r="AE51" i="2" s="1"/>
  <c r="AL16" i="2"/>
  <c r="AE16" i="2" s="1"/>
  <c r="AL237" i="2"/>
  <c r="AE237" i="2" s="1"/>
  <c r="P34" i="14"/>
  <c r="Q34" i="14" s="1"/>
  <c r="AL89" i="2"/>
  <c r="AE89" i="2" s="1"/>
  <c r="P38" i="21"/>
  <c r="Q38" i="21" s="1"/>
  <c r="P34" i="24"/>
  <c r="Q34" i="24" s="1"/>
  <c r="L47" i="37"/>
  <c r="L38" i="37"/>
  <c r="L37" i="37"/>
  <c r="L40" i="37"/>
  <c r="L33" i="37"/>
  <c r="L35" i="37"/>
  <c r="L48" i="37"/>
  <c r="L39" i="37"/>
  <c r="L45" i="37"/>
  <c r="L49" i="37"/>
  <c r="L50" i="37"/>
  <c r="L36" i="37"/>
  <c r="L32" i="37"/>
  <c r="L43" i="37"/>
  <c r="L41" i="37"/>
  <c r="L42" i="37"/>
  <c r="L34" i="37"/>
  <c r="L46" i="37"/>
  <c r="L31" i="37"/>
  <c r="L44" i="37"/>
  <c r="L45" i="19"/>
  <c r="L40" i="19"/>
  <c r="L41" i="19"/>
  <c r="L49" i="19"/>
  <c r="L36" i="19"/>
  <c r="L35" i="19"/>
  <c r="L34" i="19"/>
  <c r="L37" i="19"/>
  <c r="L46" i="19"/>
  <c r="L47" i="19"/>
  <c r="L42" i="19"/>
  <c r="L38" i="19"/>
  <c r="L50" i="19"/>
  <c r="L32" i="19"/>
  <c r="L44" i="19"/>
  <c r="L33" i="19"/>
  <c r="L39" i="19"/>
  <c r="L43" i="19"/>
  <c r="L31" i="19"/>
  <c r="L48" i="19"/>
  <c r="P43" i="16"/>
  <c r="Q43" i="16" s="1"/>
  <c r="CQ6" i="49"/>
  <c r="CS6" i="49"/>
  <c r="CR6" i="49"/>
  <c r="CW6" i="49" s="1"/>
  <c r="CR17" i="49"/>
  <c r="CW17" i="49" s="1"/>
  <c r="CS17" i="49"/>
  <c r="CQ17" i="49"/>
  <c r="P35" i="32"/>
  <c r="Q35" i="32" s="1"/>
  <c r="AL148" i="2"/>
  <c r="AE148" i="2" s="1"/>
  <c r="P43" i="14"/>
  <c r="Q43" i="14" s="1"/>
  <c r="P42" i="31"/>
  <c r="Q42" i="31" s="1"/>
  <c r="F54" i="34"/>
  <c r="P44" i="16"/>
  <c r="Q44" i="16" s="1"/>
  <c r="P32" i="16"/>
  <c r="Q32" i="16" s="1"/>
  <c r="P48" i="13"/>
  <c r="Q48" i="13" s="1"/>
  <c r="R48" i="13" s="1"/>
  <c r="P37" i="34"/>
  <c r="Q37" i="34" s="1"/>
  <c r="AL114" i="2"/>
  <c r="AE114" i="2" s="1"/>
  <c r="P39" i="41"/>
  <c r="Q39" i="41" s="1"/>
  <c r="P44" i="39"/>
  <c r="Q44" i="39" s="1"/>
  <c r="AL178" i="2"/>
  <c r="AE178" i="2" s="1"/>
  <c r="P42" i="30"/>
  <c r="Q42" i="30" s="1"/>
  <c r="P36" i="43"/>
  <c r="Q36" i="43" s="1"/>
  <c r="AL53" i="2"/>
  <c r="AE53" i="2" s="1"/>
  <c r="AL105" i="2"/>
  <c r="AE105" i="2" s="1"/>
  <c r="P45" i="33"/>
  <c r="Q45" i="33" s="1"/>
  <c r="R45" i="33" s="1"/>
  <c r="L46" i="32"/>
  <c r="L38" i="32"/>
  <c r="L48" i="32"/>
  <c r="L35" i="32"/>
  <c r="L40" i="32"/>
  <c r="L45" i="32"/>
  <c r="L49" i="32"/>
  <c r="L44" i="32"/>
  <c r="L41" i="32"/>
  <c r="L42" i="32"/>
  <c r="L37" i="32"/>
  <c r="L50" i="32"/>
  <c r="L32" i="32"/>
  <c r="L34" i="32"/>
  <c r="L33" i="32"/>
  <c r="L36" i="32"/>
  <c r="L39" i="32"/>
  <c r="L43" i="32"/>
  <c r="L31" i="32"/>
  <c r="L47" i="32"/>
  <c r="P36" i="26"/>
  <c r="Q36" i="26" s="1"/>
  <c r="P33" i="35"/>
  <c r="Q33" i="35" s="1"/>
  <c r="P37" i="14"/>
  <c r="Q37" i="14" s="1"/>
  <c r="P36" i="11"/>
  <c r="Q36" i="11" s="1"/>
  <c r="P46" i="16"/>
  <c r="Q46" i="16" s="1"/>
  <c r="P44" i="23"/>
  <c r="Q44" i="23" s="1"/>
  <c r="P49" i="18"/>
  <c r="Q49" i="18" s="1"/>
  <c r="P48" i="29"/>
  <c r="Q48" i="29" s="1"/>
  <c r="R48" i="29" s="1"/>
  <c r="P40" i="13"/>
  <c r="Q40" i="13" s="1"/>
  <c r="P43" i="36"/>
  <c r="Q43" i="36" s="1"/>
  <c r="P47" i="12"/>
  <c r="Q47" i="12" s="1"/>
  <c r="R47" i="12" s="1"/>
  <c r="P47" i="10"/>
  <c r="Q47" i="10" s="1"/>
  <c r="P40" i="16"/>
  <c r="Q40" i="16" s="1"/>
  <c r="P44" i="18"/>
  <c r="Q44" i="18" s="1"/>
  <c r="P37" i="45"/>
  <c r="Q37" i="45" s="1"/>
  <c r="B51" i="40"/>
  <c r="B51" i="43"/>
  <c r="AL278" i="2"/>
  <c r="AE278" i="2" s="1"/>
  <c r="AL27" i="2"/>
  <c r="AE27" i="2" s="1"/>
  <c r="P45" i="11"/>
  <c r="Q45" i="11" s="1"/>
  <c r="P43" i="43"/>
  <c r="Q43" i="43" s="1"/>
  <c r="AL103" i="2"/>
  <c r="AE103" i="2" s="1"/>
  <c r="AL182" i="2"/>
  <c r="AE182" i="2" s="1"/>
  <c r="P45" i="41"/>
  <c r="Q45" i="41" s="1"/>
  <c r="L31" i="25"/>
  <c r="L43" i="25"/>
  <c r="L47" i="25"/>
  <c r="L32" i="25"/>
  <c r="L35" i="25"/>
  <c r="L49" i="25"/>
  <c r="L42" i="25"/>
  <c r="L36" i="25"/>
  <c r="L34" i="25"/>
  <c r="L44" i="25"/>
  <c r="L50" i="25"/>
  <c r="L41" i="25"/>
  <c r="L45" i="25"/>
  <c r="L37" i="25"/>
  <c r="L39" i="25"/>
  <c r="L46" i="25"/>
  <c r="L48" i="25"/>
  <c r="L38" i="25"/>
  <c r="L33" i="25"/>
  <c r="L40" i="25"/>
  <c r="AL104" i="2"/>
  <c r="AE104" i="2" s="1"/>
  <c r="P48" i="35"/>
  <c r="Q48" i="35" s="1"/>
  <c r="P40" i="12"/>
  <c r="Q40" i="12" s="1"/>
  <c r="P32" i="22"/>
  <c r="Q32" i="22" s="1"/>
  <c r="B51" i="45"/>
  <c r="B51" i="36"/>
  <c r="AL194" i="2"/>
  <c r="AE194" i="2" s="1"/>
  <c r="B51" i="26"/>
  <c r="P33" i="30"/>
  <c r="Q33" i="30" s="1"/>
  <c r="L44" i="47"/>
  <c r="L36" i="47"/>
  <c r="L38" i="47"/>
  <c r="L45" i="47"/>
  <c r="L42" i="47"/>
  <c r="L31" i="47"/>
  <c r="L34" i="47"/>
  <c r="L49" i="47"/>
  <c r="L50" i="47"/>
  <c r="L46" i="47"/>
  <c r="L47" i="47"/>
  <c r="L40" i="47"/>
  <c r="L37" i="47"/>
  <c r="L43" i="47"/>
  <c r="L33" i="47"/>
  <c r="L48" i="47"/>
  <c r="L32" i="47"/>
  <c r="L39" i="47"/>
  <c r="L35" i="47"/>
  <c r="L41" i="47"/>
  <c r="AL282" i="2"/>
  <c r="AE282" i="2" s="1"/>
  <c r="P50" i="37"/>
  <c r="Q50" i="37" s="1"/>
  <c r="B51" i="25"/>
  <c r="P42" i="36"/>
  <c r="Q42" i="36" s="1"/>
  <c r="P34" i="33"/>
  <c r="Q34" i="33" s="1"/>
  <c r="P39" i="34"/>
  <c r="Q39" i="34" s="1"/>
  <c r="B51" i="11"/>
  <c r="P35" i="45"/>
  <c r="Q35" i="45" s="1"/>
  <c r="AL140" i="2"/>
  <c r="AE140" i="2" s="1"/>
  <c r="F54" i="18"/>
  <c r="P39" i="31"/>
  <c r="Q39" i="31" s="1"/>
  <c r="R39" i="31" s="1"/>
  <c r="P42" i="17"/>
  <c r="Q42" i="17" s="1"/>
  <c r="P35" i="30"/>
  <c r="Q35" i="30" s="1"/>
  <c r="P37" i="42"/>
  <c r="Q37" i="42" s="1"/>
  <c r="P38" i="40"/>
  <c r="Q38" i="40" s="1"/>
  <c r="P50" i="31"/>
  <c r="Q50" i="31" s="1"/>
  <c r="CR21" i="49"/>
  <c r="CW21" i="49" s="1"/>
  <c r="CS21" i="49"/>
  <c r="CQ21" i="49"/>
  <c r="AL166" i="2"/>
  <c r="AE166" i="2" s="1"/>
  <c r="AL35" i="2"/>
  <c r="AE35" i="2" s="1"/>
  <c r="P49" i="24"/>
  <c r="Q49" i="24" s="1"/>
  <c r="L34" i="39"/>
  <c r="L39" i="39"/>
  <c r="L36" i="39"/>
  <c r="L50" i="39"/>
  <c r="L47" i="39"/>
  <c r="L41" i="39"/>
  <c r="L35" i="39"/>
  <c r="L38" i="39"/>
  <c r="L33" i="39"/>
  <c r="L42" i="39"/>
  <c r="L31" i="39"/>
  <c r="L43" i="39"/>
  <c r="L48" i="39"/>
  <c r="L37" i="39"/>
  <c r="L49" i="39"/>
  <c r="L45" i="39"/>
  <c r="L40" i="39"/>
  <c r="L46" i="39"/>
  <c r="L32" i="39"/>
  <c r="L44" i="39"/>
  <c r="P31" i="42"/>
  <c r="Q31" i="42" s="1"/>
  <c r="AL273" i="2"/>
  <c r="AE273" i="2" s="1"/>
  <c r="P38" i="35"/>
  <c r="Q38" i="35" s="1"/>
  <c r="AL274" i="2"/>
  <c r="AE274" i="2" s="1"/>
  <c r="AL115" i="2"/>
  <c r="AE115" i="2" s="1"/>
  <c r="AL83" i="2"/>
  <c r="AE83" i="2" s="1"/>
  <c r="CR32" i="49"/>
  <c r="CW32" i="49" s="1"/>
  <c r="CQ32" i="49"/>
  <c r="CS32" i="49"/>
  <c r="AL33" i="2"/>
  <c r="AE33" i="2" s="1"/>
  <c r="B51" i="20"/>
  <c r="P43" i="15"/>
  <c r="Q43" i="15" s="1"/>
  <c r="P40" i="10"/>
  <c r="Q40" i="10" s="1"/>
  <c r="P38" i="31"/>
  <c r="Q38" i="31" s="1"/>
  <c r="B51" i="17"/>
  <c r="P40" i="42"/>
  <c r="Q40" i="42" s="1"/>
  <c r="P41" i="27"/>
  <c r="Q41" i="27" s="1"/>
  <c r="R41" i="27" s="1"/>
  <c r="P44" i="12"/>
  <c r="Q44" i="12" s="1"/>
  <c r="P41" i="20"/>
  <c r="Q41" i="20" s="1"/>
  <c r="F54" i="29"/>
  <c r="P37" i="26"/>
  <c r="Q37" i="26" s="1"/>
  <c r="P39" i="15"/>
  <c r="Q39" i="15" s="1"/>
  <c r="P43" i="25"/>
  <c r="Q43" i="25" s="1"/>
  <c r="R43" i="25" s="1"/>
  <c r="AL285" i="2"/>
  <c r="AE285" i="2" s="1"/>
  <c r="P35" i="43"/>
  <c r="Q35" i="43" s="1"/>
  <c r="P42" i="23"/>
  <c r="Q42" i="23" s="1"/>
  <c r="CR11" i="49"/>
  <c r="CW11" i="49" s="1"/>
  <c r="CS11" i="49"/>
  <c r="CQ11" i="49"/>
  <c r="F54" i="16"/>
  <c r="P44" i="33"/>
  <c r="Q44" i="33" s="1"/>
  <c r="CQ5" i="49"/>
  <c r="CR5" i="49"/>
  <c r="CS5" i="49"/>
  <c r="AL76" i="2"/>
  <c r="AE76" i="2" s="1"/>
  <c r="P47" i="23"/>
  <c r="Q47" i="23" s="1"/>
  <c r="CQ28" i="49"/>
  <c r="CR28" i="49"/>
  <c r="CW28" i="49" s="1"/>
  <c r="CS28" i="49"/>
  <c r="P40" i="44"/>
  <c r="Q40" i="44" s="1"/>
  <c r="AL30" i="2"/>
  <c r="AE30" i="2" s="1"/>
  <c r="B51" i="24"/>
  <c r="P47" i="40"/>
  <c r="Q47" i="40" s="1"/>
  <c r="P36" i="30"/>
  <c r="Q36" i="30" s="1"/>
  <c r="P49" i="15"/>
  <c r="Q49" i="15" s="1"/>
  <c r="B51" i="18"/>
  <c r="P40" i="24"/>
  <c r="Q40" i="24" s="1"/>
  <c r="P50" i="29"/>
  <c r="Q50" i="29" s="1"/>
  <c r="P48" i="38"/>
  <c r="Q48" i="38" s="1"/>
  <c r="AL240" i="2"/>
  <c r="AE240" i="2" s="1"/>
  <c r="B51" i="38"/>
  <c r="L49" i="34"/>
  <c r="L46" i="34"/>
  <c r="L36" i="34"/>
  <c r="L42" i="34"/>
  <c r="L37" i="34"/>
  <c r="L41" i="34"/>
  <c r="L40" i="34"/>
  <c r="L32" i="34"/>
  <c r="L48" i="34"/>
  <c r="L34" i="34"/>
  <c r="L45" i="34"/>
  <c r="L47" i="34"/>
  <c r="L33" i="34"/>
  <c r="L31" i="34"/>
  <c r="L39" i="34"/>
  <c r="L38" i="34"/>
  <c r="L44" i="34"/>
  <c r="L50" i="34"/>
  <c r="L35" i="34"/>
  <c r="L43" i="34"/>
  <c r="P46" i="41"/>
  <c r="Q46" i="41" s="1"/>
  <c r="R46" i="41" s="1"/>
  <c r="P50" i="22"/>
  <c r="Q50" i="22" s="1"/>
  <c r="R50" i="22" s="1"/>
  <c r="P34" i="28"/>
  <c r="Q34" i="28" s="1"/>
  <c r="P36" i="46"/>
  <c r="Q36" i="46" s="1"/>
  <c r="P32" i="14"/>
  <c r="Q32" i="14" s="1"/>
  <c r="AL116" i="2"/>
  <c r="AE116" i="2" s="1"/>
  <c r="P43" i="23"/>
  <c r="Q43" i="23" s="1"/>
  <c r="P38" i="22"/>
  <c r="Q38" i="22" s="1"/>
  <c r="P35" i="33"/>
  <c r="Q35" i="33" s="1"/>
  <c r="R35" i="33" s="1"/>
  <c r="P49" i="44"/>
  <c r="Q49" i="44" s="1"/>
  <c r="R49" i="44" s="1"/>
  <c r="P36" i="28"/>
  <c r="Q36" i="28" s="1"/>
  <c r="R36" i="28" s="1"/>
  <c r="AL149" i="2"/>
  <c r="AE149" i="2" s="1"/>
  <c r="P47" i="44"/>
  <c r="Q47" i="44" s="1"/>
  <c r="R47" i="44" s="1"/>
  <c r="P45" i="38"/>
  <c r="Q45" i="38" s="1"/>
  <c r="P48" i="20"/>
  <c r="Q48" i="20" s="1"/>
  <c r="P41" i="42"/>
  <c r="Q41" i="42" s="1"/>
  <c r="AL218" i="2"/>
  <c r="AE218" i="2" s="1"/>
  <c r="P34" i="45"/>
  <c r="Q34" i="45" s="1"/>
  <c r="P42" i="41"/>
  <c r="Q42" i="41" s="1"/>
  <c r="P31" i="20"/>
  <c r="Q31" i="20" s="1"/>
  <c r="AL77" i="2"/>
  <c r="AE77" i="2" s="1"/>
  <c r="P34" i="44"/>
  <c r="Q34" i="44" s="1"/>
  <c r="R34" i="44" s="1"/>
  <c r="AL135" i="2"/>
  <c r="AE135" i="2" s="1"/>
  <c r="P44" i="17"/>
  <c r="Q44" i="17" s="1"/>
  <c r="R44" i="17" s="1"/>
  <c r="P39" i="27"/>
  <c r="Q39" i="27" s="1"/>
  <c r="AL121" i="2"/>
  <c r="AE121" i="2" s="1"/>
  <c r="B51" i="46"/>
  <c r="P36" i="41"/>
  <c r="Q36" i="41" s="1"/>
  <c r="P42" i="22"/>
  <c r="Q42" i="22" s="1"/>
  <c r="P44" i="22"/>
  <c r="Q44" i="22" s="1"/>
  <c r="P39" i="20"/>
  <c r="Q39" i="20" s="1"/>
  <c r="R39" i="20" s="1"/>
  <c r="AL55" i="2"/>
  <c r="AE55" i="2" s="1"/>
  <c r="AL151" i="2"/>
  <c r="AE151" i="2" s="1"/>
  <c r="B51" i="12"/>
  <c r="P40" i="39"/>
  <c r="Q40" i="39" s="1"/>
  <c r="P32" i="25"/>
  <c r="Q32" i="25" s="1"/>
  <c r="P47" i="19"/>
  <c r="Q47" i="19" s="1"/>
  <c r="F54" i="25"/>
  <c r="P37" i="37"/>
  <c r="Q37" i="37" s="1"/>
  <c r="P44" i="41"/>
  <c r="Q44" i="41" s="1"/>
  <c r="P31" i="22"/>
  <c r="Q31" i="22" s="1"/>
  <c r="P44" i="31"/>
  <c r="Q44" i="31" s="1"/>
  <c r="P37" i="28"/>
  <c r="Q37" i="28" s="1"/>
  <c r="P50" i="14"/>
  <c r="Q50" i="14" s="1"/>
  <c r="P44" i="15"/>
  <c r="Q44" i="15" s="1"/>
  <c r="L47" i="15"/>
  <c r="L38" i="15"/>
  <c r="L42" i="15"/>
  <c r="L39" i="15"/>
  <c r="L50" i="15"/>
  <c r="L49" i="15"/>
  <c r="L48" i="15"/>
  <c r="L32" i="15"/>
  <c r="L40" i="15"/>
  <c r="L44" i="15"/>
  <c r="L41" i="15"/>
  <c r="L33" i="15"/>
  <c r="L46" i="15"/>
  <c r="L35" i="15"/>
  <c r="L37" i="15"/>
  <c r="L36" i="15"/>
  <c r="L45" i="15"/>
  <c r="L31" i="15"/>
  <c r="L34" i="15"/>
  <c r="L43" i="15"/>
  <c r="P43" i="34"/>
  <c r="Q43" i="34" s="1"/>
  <c r="AL86" i="2"/>
  <c r="AE86" i="2" s="1"/>
  <c r="P39" i="46"/>
  <c r="Q39" i="46" s="1"/>
  <c r="AL139" i="2"/>
  <c r="AE139" i="2" s="1"/>
  <c r="P39" i="42"/>
  <c r="Q39" i="42" s="1"/>
  <c r="AL61" i="2"/>
  <c r="AE61" i="2" s="1"/>
  <c r="AL100" i="2"/>
  <c r="AE100" i="2" s="1"/>
  <c r="P48" i="32"/>
  <c r="Q48" i="32" s="1"/>
  <c r="P32" i="47"/>
  <c r="Q32" i="47" s="1"/>
  <c r="P36" i="31"/>
  <c r="Q36" i="31" s="1"/>
  <c r="P47" i="31"/>
  <c r="Q47" i="31" s="1"/>
  <c r="P33" i="38"/>
  <c r="Q33" i="38" s="1"/>
  <c r="P37" i="47"/>
  <c r="Q37" i="47" s="1"/>
  <c r="P38" i="46"/>
  <c r="Q38" i="46" s="1"/>
  <c r="AL261" i="2"/>
  <c r="AE261" i="2" s="1"/>
  <c r="P43" i="33"/>
  <c r="Q43" i="33" s="1"/>
  <c r="F54" i="22"/>
  <c r="P32" i="37"/>
  <c r="Q32" i="37" s="1"/>
  <c r="P34" i="26"/>
  <c r="Q34" i="26" s="1"/>
  <c r="P41" i="16"/>
  <c r="Q41" i="16" s="1"/>
  <c r="P42" i="18"/>
  <c r="Q42" i="18" s="1"/>
  <c r="P39" i="40"/>
  <c r="Q39" i="40" s="1"/>
  <c r="AL20" i="2"/>
  <c r="AE20" i="2" s="1"/>
  <c r="P44" i="11"/>
  <c r="Q44" i="11" s="1"/>
  <c r="P47" i="20"/>
  <c r="Q47" i="20" s="1"/>
  <c r="F54" i="46"/>
  <c r="P35" i="26"/>
  <c r="Q35" i="26" s="1"/>
  <c r="F54" i="32"/>
  <c r="AL175" i="2"/>
  <c r="AE175" i="2" s="1"/>
  <c r="AL186" i="2"/>
  <c r="AE186" i="2" s="1"/>
  <c r="AL84" i="2"/>
  <c r="AE84" i="2" s="1"/>
  <c r="P33" i="34"/>
  <c r="Q33" i="34" s="1"/>
  <c r="B51" i="22"/>
  <c r="P40" i="29"/>
  <c r="Q40" i="29" s="1"/>
  <c r="P43" i="19"/>
  <c r="Q43" i="19" s="1"/>
  <c r="B51" i="30"/>
  <c r="AL101" i="2"/>
  <c r="AE101" i="2" s="1"/>
  <c r="AL290" i="2"/>
  <c r="AE290" i="2" s="1"/>
  <c r="P32" i="35"/>
  <c r="Q32" i="35" s="1"/>
  <c r="R32" i="35" s="1"/>
  <c r="P38" i="33"/>
  <c r="Q38" i="33" s="1"/>
  <c r="AL199" i="2"/>
  <c r="AE199" i="2" s="1"/>
  <c r="P40" i="26"/>
  <c r="Q40" i="26" s="1"/>
  <c r="P36" i="36"/>
  <c r="Q36" i="36" s="1"/>
  <c r="P41" i="21"/>
  <c r="Q41" i="21" s="1"/>
  <c r="P31" i="27"/>
  <c r="Q31" i="27" s="1"/>
  <c r="P50" i="46"/>
  <c r="Q50" i="46" s="1"/>
  <c r="AM12" i="2"/>
  <c r="AE12" i="2" s="1"/>
  <c r="P35" i="35"/>
  <c r="Q35" i="35" s="1"/>
  <c r="R35" i="35" s="1"/>
  <c r="CS35" i="49"/>
  <c r="CR35" i="49"/>
  <c r="CW35" i="49" s="1"/>
  <c r="CQ35" i="49"/>
  <c r="AL289" i="2"/>
  <c r="AE289" i="2" s="1"/>
  <c r="P42" i="26"/>
  <c r="Q42" i="26" s="1"/>
  <c r="P36" i="38"/>
  <c r="Q36" i="38" s="1"/>
  <c r="P48" i="47"/>
  <c r="Q48" i="47" s="1"/>
  <c r="P36" i="32"/>
  <c r="Q36" i="32" s="1"/>
  <c r="AL107" i="2"/>
  <c r="AE107" i="2" s="1"/>
  <c r="P32" i="19"/>
  <c r="Q32" i="19" s="1"/>
  <c r="R32" i="19" s="1"/>
  <c r="P40" i="33"/>
  <c r="Q40" i="33" s="1"/>
  <c r="AL225" i="2"/>
  <c r="AE225" i="2" s="1"/>
  <c r="CR10" i="49"/>
  <c r="CW10" i="49" s="1"/>
  <c r="CQ10" i="49"/>
  <c r="CS10" i="49"/>
  <c r="P33" i="39"/>
  <c r="Q33" i="39" s="1"/>
  <c r="P43" i="10"/>
  <c r="Q43" i="10" s="1"/>
  <c r="AL286" i="2"/>
  <c r="AE286" i="2" s="1"/>
  <c r="P37" i="25"/>
  <c r="Q37" i="25" s="1"/>
  <c r="R37" i="25" s="1"/>
  <c r="P40" i="27"/>
  <c r="Q40" i="27" s="1"/>
  <c r="P34" i="19"/>
  <c r="Q34" i="19" s="1"/>
  <c r="P42" i="25"/>
  <c r="Q42" i="25" s="1"/>
  <c r="B51" i="31"/>
  <c r="P35" i="12"/>
  <c r="Q35" i="12" s="1"/>
  <c r="P43" i="22"/>
  <c r="Q43" i="22" s="1"/>
  <c r="AL164" i="2"/>
  <c r="AE164" i="2" s="1"/>
  <c r="P43" i="35"/>
  <c r="Q43" i="35" s="1"/>
  <c r="R43" i="35" s="1"/>
  <c r="P38" i="43"/>
  <c r="Q38" i="43" s="1"/>
  <c r="P50" i="32"/>
  <c r="Q50" i="32" s="1"/>
  <c r="F54" i="47"/>
  <c r="AL21" i="2"/>
  <c r="AE21" i="2" s="1"/>
  <c r="P41" i="30"/>
  <c r="Q41" i="30" s="1"/>
  <c r="F54" i="28"/>
  <c r="B51" i="33"/>
  <c r="B51" i="21"/>
  <c r="P40" i="19"/>
  <c r="Q40" i="19" s="1"/>
  <c r="B51" i="34"/>
  <c r="AL63" i="2"/>
  <c r="AE63" i="2" s="1"/>
  <c r="AL15" i="2"/>
  <c r="AE15" i="2" s="1"/>
  <c r="P41" i="14"/>
  <c r="Q41" i="14" s="1"/>
  <c r="AL174" i="2"/>
  <c r="AE174" i="2" s="1"/>
  <c r="P37" i="17"/>
  <c r="Q37" i="17" s="1"/>
  <c r="P40" i="17"/>
  <c r="Q40" i="17" s="1"/>
  <c r="P46" i="26"/>
  <c r="Q46" i="26" s="1"/>
  <c r="B51" i="10"/>
  <c r="P34" i="16"/>
  <c r="Q34" i="16" s="1"/>
  <c r="R34" i="16" s="1"/>
  <c r="P48" i="43"/>
  <c r="Q48" i="43" s="1"/>
  <c r="AL204" i="2"/>
  <c r="AE204" i="2" s="1"/>
  <c r="CQ20" i="49"/>
  <c r="CR20" i="49"/>
  <c r="CW20" i="49" s="1"/>
  <c r="CS20" i="49"/>
  <c r="P34" i="20"/>
  <c r="Q34" i="20" s="1"/>
  <c r="P38" i="12"/>
  <c r="Q38" i="12" s="1"/>
  <c r="P39" i="29"/>
  <c r="Q39" i="29" s="1"/>
  <c r="AL111" i="2"/>
  <c r="AE111" i="2" s="1"/>
  <c r="P31" i="15"/>
  <c r="Q31" i="15" s="1"/>
  <c r="AL69" i="2"/>
  <c r="AE69" i="2" s="1"/>
  <c r="AL106" i="2"/>
  <c r="AE106" i="2" s="1"/>
  <c r="P42" i="43"/>
  <c r="Q42" i="43" s="1"/>
  <c r="AL265" i="2"/>
  <c r="AE265" i="2" s="1"/>
  <c r="P44" i="35"/>
  <c r="Q44" i="35" s="1"/>
  <c r="P38" i="42"/>
  <c r="Q38" i="42" s="1"/>
  <c r="P39" i="19"/>
  <c r="Q39" i="19" s="1"/>
  <c r="P32" i="39"/>
  <c r="Q32" i="39" s="1"/>
  <c r="P41" i="46"/>
  <c r="Q41" i="46" s="1"/>
  <c r="P37" i="19"/>
  <c r="Q37" i="19" s="1"/>
  <c r="P41" i="44"/>
  <c r="Q41" i="44" s="1"/>
  <c r="R41" i="44" s="1"/>
  <c r="B51" i="39"/>
  <c r="P36" i="17"/>
  <c r="Q36" i="17" s="1"/>
  <c r="P42" i="24"/>
  <c r="Q42" i="24" s="1"/>
  <c r="P33" i="43"/>
  <c r="Q33" i="43" s="1"/>
  <c r="P38" i="20"/>
  <c r="Q38" i="20" s="1"/>
  <c r="B51" i="35"/>
  <c r="B51" i="19"/>
  <c r="P45" i="13"/>
  <c r="Q45" i="13" s="1"/>
  <c r="F33" i="7"/>
  <c r="P36" i="42"/>
  <c r="Q36" i="42" s="1"/>
  <c r="L50" i="11"/>
  <c r="L36" i="11"/>
  <c r="L43" i="11"/>
  <c r="L37" i="11"/>
  <c r="L47" i="11"/>
  <c r="L33" i="11"/>
  <c r="L42" i="11"/>
  <c r="L44" i="11"/>
  <c r="L40" i="11"/>
  <c r="L49" i="11"/>
  <c r="L31" i="11"/>
  <c r="L39" i="11"/>
  <c r="L32" i="11"/>
  <c r="L35" i="11"/>
  <c r="L48" i="11"/>
  <c r="L41" i="11"/>
  <c r="L46" i="11"/>
  <c r="L34" i="11"/>
  <c r="L45" i="11"/>
  <c r="L38" i="11"/>
  <c r="B51" i="37"/>
  <c r="P40" i="22"/>
  <c r="Q40" i="22" s="1"/>
  <c r="P35" i="22"/>
  <c r="Q35" i="22" s="1"/>
  <c r="AL96" i="2"/>
  <c r="AE96" i="2" s="1"/>
  <c r="AL119" i="2"/>
  <c r="AE119" i="2" s="1"/>
  <c r="AL130" i="2"/>
  <c r="AE130" i="2" s="1"/>
  <c r="B51" i="42"/>
  <c r="P45" i="23"/>
  <c r="Q45" i="23" s="1"/>
  <c r="P38" i="26"/>
  <c r="Q38" i="26" s="1"/>
  <c r="B51" i="41"/>
  <c r="P34" i="42"/>
  <c r="Q34" i="42" s="1"/>
  <c r="P36" i="44"/>
  <c r="Q36" i="44" s="1"/>
  <c r="B51" i="44"/>
  <c r="AL85" i="2"/>
  <c r="AE85" i="2" s="1"/>
  <c r="P41" i="11"/>
  <c r="Q41" i="11" s="1"/>
  <c r="B51" i="15"/>
  <c r="P35" i="24"/>
  <c r="Q35" i="24" s="1"/>
  <c r="R35" i="24" s="1"/>
  <c r="P49" i="42"/>
  <c r="Q49" i="42" s="1"/>
  <c r="P42" i="14"/>
  <c r="Q42" i="14" s="1"/>
  <c r="B51" i="28"/>
  <c r="F22" i="7"/>
  <c r="B51" i="29"/>
  <c r="AL234" i="2"/>
  <c r="AE234" i="2" s="1"/>
  <c r="P50" i="16"/>
  <c r="Q50" i="16" s="1"/>
  <c r="R50" i="16" s="1"/>
  <c r="P42" i="12"/>
  <c r="Q42" i="12" s="1"/>
  <c r="R42" i="12" s="1"/>
  <c r="P33" i="28"/>
  <c r="Q33" i="28" s="1"/>
  <c r="AL72" i="2"/>
  <c r="AE72" i="2" s="1"/>
  <c r="AL196" i="2"/>
  <c r="AE196" i="2" s="1"/>
  <c r="F54" i="31"/>
  <c r="P48" i="27"/>
  <c r="Q48" i="27" s="1"/>
  <c r="P43" i="30"/>
  <c r="Q43" i="30" s="1"/>
  <c r="R43" i="30" s="1"/>
  <c r="P36" i="16"/>
  <c r="Q36" i="16" s="1"/>
  <c r="P38" i="24"/>
  <c r="Q38" i="24" s="1"/>
  <c r="P33" i="42"/>
  <c r="Q33" i="42" s="1"/>
  <c r="P50" i="39"/>
  <c r="Q50" i="39" s="1"/>
  <c r="P42" i="27"/>
  <c r="Q42" i="27" s="1"/>
  <c r="P44" i="30"/>
  <c r="Q44" i="30" s="1"/>
  <c r="P48" i="10"/>
  <c r="Q48" i="10" s="1"/>
  <c r="AL202" i="2"/>
  <c r="AE202" i="2" s="1"/>
  <c r="P31" i="32"/>
  <c r="Q31" i="32" s="1"/>
  <c r="P45" i="36"/>
  <c r="Q45" i="36" s="1"/>
  <c r="B51" i="13"/>
  <c r="AL295" i="2"/>
  <c r="AE295" i="2" s="1"/>
  <c r="P50" i="41"/>
  <c r="Q50" i="41" s="1"/>
  <c r="B51" i="16"/>
  <c r="AL195" i="2"/>
  <c r="AE195" i="2" s="1"/>
  <c r="P44" i="27"/>
  <c r="Q44" i="27" s="1"/>
  <c r="P36" i="25"/>
  <c r="Q36" i="25" s="1"/>
  <c r="P42" i="33"/>
  <c r="Q42" i="33" s="1"/>
  <c r="R42" i="33" s="1"/>
  <c r="P39" i="23"/>
  <c r="Q39" i="23" s="1"/>
  <c r="P35" i="25"/>
  <c r="Q35" i="25" s="1"/>
  <c r="P47" i="16"/>
  <c r="Q47" i="16" s="1"/>
  <c r="P44" i="32"/>
  <c r="Q44" i="32" s="1"/>
  <c r="P33" i="18"/>
  <c r="Q33" i="18" s="1"/>
  <c r="R33" i="18" s="1"/>
  <c r="AL173" i="2"/>
  <c r="AE173" i="2" s="1"/>
  <c r="AL214" i="2"/>
  <c r="AE214" i="2" s="1"/>
  <c r="AL226" i="2"/>
  <c r="AE226" i="2" s="1"/>
  <c r="P41" i="10"/>
  <c r="Q41" i="10" s="1"/>
  <c r="P39" i="32"/>
  <c r="Q39" i="32" s="1"/>
  <c r="B51" i="23"/>
  <c r="B51" i="32"/>
  <c r="P40" i="18"/>
  <c r="Q40" i="18" s="1"/>
  <c r="R40" i="18" s="1"/>
  <c r="P45" i="18"/>
  <c r="Q45" i="18" s="1"/>
  <c r="B51" i="14"/>
  <c r="F54" i="11"/>
  <c r="P41" i="45"/>
  <c r="Q41" i="45" s="1"/>
  <c r="P49" i="34"/>
  <c r="Q49" i="34" s="1"/>
  <c r="R49" i="34" s="1"/>
  <c r="B51" i="27"/>
  <c r="CR15" i="49"/>
  <c r="CW15" i="49" s="1"/>
  <c r="CQ15" i="49"/>
  <c r="CS15" i="49"/>
  <c r="N2" i="52"/>
  <c r="AD205" i="2"/>
  <c r="D8" i="49"/>
  <c r="AD249" i="2"/>
  <c r="D102" i="2"/>
  <c r="D291" i="2"/>
  <c r="F263" i="2"/>
  <c r="D24" i="49"/>
  <c r="D21" i="49"/>
  <c r="D10" i="49"/>
  <c r="F219" i="2"/>
  <c r="D242" i="2"/>
  <c r="F8" i="2"/>
  <c r="D48" i="2"/>
  <c r="F212" i="2"/>
  <c r="AD79" i="2"/>
  <c r="D169" i="2"/>
  <c r="AD117" i="2"/>
  <c r="D40" i="49"/>
  <c r="AD270" i="2"/>
  <c r="F249" i="2"/>
  <c r="AD102" i="2"/>
  <c r="AD263" i="2"/>
  <c r="AD56" i="2"/>
  <c r="F198" i="2"/>
  <c r="D31" i="49"/>
  <c r="F138" i="2"/>
  <c r="F242" i="2"/>
  <c r="D8" i="2"/>
  <c r="AD48" i="2"/>
  <c r="D15" i="49"/>
  <c r="D43" i="49"/>
  <c r="D270" i="2"/>
  <c r="F102" i="2"/>
  <c r="D263" i="2"/>
  <c r="AD232" i="2"/>
  <c r="D56" i="2"/>
  <c r="AD198" i="2"/>
  <c r="D88" i="2"/>
  <c r="D138" i="2"/>
  <c r="AD242" i="2"/>
  <c r="AD155" i="2"/>
  <c r="AD8" i="2"/>
  <c r="F48" i="2"/>
  <c r="F270" i="2"/>
  <c r="D162" i="2"/>
  <c r="D13" i="49"/>
  <c r="D9" i="49"/>
  <c r="D34" i="49"/>
  <c r="D232" i="2"/>
  <c r="D27" i="49"/>
  <c r="D44" i="49"/>
  <c r="F56" i="2"/>
  <c r="D198" i="2"/>
  <c r="F88" i="2"/>
  <c r="AD138" i="2"/>
  <c r="D155" i="2"/>
  <c r="D28" i="49"/>
  <c r="D95" i="2"/>
  <c r="AD146" i="2"/>
  <c r="F24" i="2"/>
  <c r="F109" i="2"/>
  <c r="D33" i="49"/>
  <c r="D183" i="2"/>
  <c r="D17" i="49"/>
  <c r="AD162" i="2"/>
  <c r="D26" i="49"/>
  <c r="F176" i="2"/>
  <c r="F232" i="2"/>
  <c r="D5" i="49"/>
  <c r="D284" i="2"/>
  <c r="D191" i="2"/>
  <c r="AD88" i="2"/>
  <c r="F155" i="2"/>
  <c r="AD24" i="2"/>
  <c r="AD131" i="2"/>
  <c r="D11" i="49"/>
  <c r="N3" i="52"/>
  <c r="F183" i="2"/>
  <c r="F64" i="2"/>
  <c r="F162" i="2"/>
  <c r="AD176" i="2"/>
  <c r="F71" i="2"/>
  <c r="F124" i="2"/>
  <c r="AD32" i="2"/>
  <c r="D277" i="2"/>
  <c r="F205" i="2"/>
  <c r="AD183" i="2"/>
  <c r="AD64" i="2"/>
  <c r="F291" i="2"/>
  <c r="D176" i="2"/>
  <c r="AD71" i="2"/>
  <c r="D124" i="2"/>
  <c r="D32" i="2"/>
  <c r="AD277" i="2"/>
  <c r="D205" i="2"/>
  <c r="D42" i="49"/>
  <c r="D64" i="2"/>
  <c r="D249" i="2"/>
  <c r="AD291" i="2"/>
  <c r="D71" i="2"/>
  <c r="AD124" i="2"/>
  <c r="F32" i="2"/>
  <c r="D45" i="49"/>
  <c r="F277" i="2"/>
  <c r="D17" i="2"/>
  <c r="P21" i="10"/>
  <c r="D219" i="2"/>
  <c r="D20" i="49"/>
  <c r="D41" i="49"/>
  <c r="D12" i="49"/>
  <c r="AD40" i="2"/>
  <c r="D32" i="49"/>
  <c r="D79" i="2"/>
  <c r="D37" i="49"/>
  <c r="AD169" i="2"/>
  <c r="D117" i="2"/>
  <c r="D30" i="49"/>
  <c r="D35" i="49"/>
  <c r="F169" i="2"/>
  <c r="F256" i="2"/>
  <c r="F284" i="2"/>
  <c r="D29" i="49"/>
  <c r="D212" i="2"/>
  <c r="D22" i="49"/>
  <c r="D131" i="2"/>
  <c r="D38" i="49"/>
  <c r="F95" i="2"/>
  <c r="AD284" i="2"/>
  <c r="T11" i="10"/>
  <c r="AD219" i="2"/>
  <c r="AD212" i="2"/>
  <c r="D24" i="2"/>
  <c r="F131" i="2"/>
  <c r="F79" i="2"/>
  <c r="D6" i="49"/>
  <c r="F17" i="2"/>
  <c r="D146" i="2"/>
  <c r="D109" i="2"/>
  <c r="AD17" i="2"/>
  <c r="F191" i="2"/>
  <c r="AD95" i="2"/>
  <c r="F146" i="2"/>
  <c r="AD109" i="2"/>
  <c r="D7" i="49"/>
  <c r="AD191" i="2"/>
  <c r="D16" i="49"/>
  <c r="D18" i="49"/>
  <c r="D40" i="2"/>
  <c r="D19" i="49"/>
  <c r="F117" i="2"/>
  <c r="D256" i="2"/>
  <c r="D39" i="49"/>
  <c r="D23" i="49"/>
  <c r="AD256" i="2"/>
  <c r="F40" i="2"/>
  <c r="AF209" i="2"/>
  <c r="AF206" i="2"/>
  <c r="AF211" i="2"/>
  <c r="AF210" i="2"/>
  <c r="AF208" i="2"/>
  <c r="AF207" i="2"/>
  <c r="AF253" i="2"/>
  <c r="AF254" i="2"/>
  <c r="AF251" i="2"/>
  <c r="AF255" i="2"/>
  <c r="AF252" i="2"/>
  <c r="AF250" i="2"/>
  <c r="AF80" i="2"/>
  <c r="AF85" i="2"/>
  <c r="AF86" i="2"/>
  <c r="AF84" i="2"/>
  <c r="AF82" i="2"/>
  <c r="AF81" i="2"/>
  <c r="AF83" i="2"/>
  <c r="AF87" i="2"/>
  <c r="AF119" i="2"/>
  <c r="AF122" i="2"/>
  <c r="AF120" i="2"/>
  <c r="AF118" i="2"/>
  <c r="AF121" i="2"/>
  <c r="AF123" i="2"/>
  <c r="AF273" i="2"/>
  <c r="AF272" i="2"/>
  <c r="AF274" i="2"/>
  <c r="AF276" i="2"/>
  <c r="AF275" i="2"/>
  <c r="AF271" i="2"/>
  <c r="AF107" i="2"/>
  <c r="AF105" i="2"/>
  <c r="AF104" i="2"/>
  <c r="AF108" i="2"/>
  <c r="AF106" i="2"/>
  <c r="AF103" i="2"/>
  <c r="AF268" i="2"/>
  <c r="AF266" i="2"/>
  <c r="AF264" i="2"/>
  <c r="AF267" i="2"/>
  <c r="AF265" i="2"/>
  <c r="AF269" i="2"/>
  <c r="AF58" i="2"/>
  <c r="AF61" i="2"/>
  <c r="AF62" i="2"/>
  <c r="AF57" i="2"/>
  <c r="AF59" i="2"/>
  <c r="AF63" i="2"/>
  <c r="AF60" i="2"/>
  <c r="AF51" i="2"/>
  <c r="AF54" i="2"/>
  <c r="AF49" i="2"/>
  <c r="AF50" i="2"/>
  <c r="AF53" i="2"/>
  <c r="AF55" i="2"/>
  <c r="AF52" i="2"/>
  <c r="AF236" i="2"/>
  <c r="AF233" i="2"/>
  <c r="AF234" i="2"/>
  <c r="AF239" i="2"/>
  <c r="AF240" i="2"/>
  <c r="AF235" i="2"/>
  <c r="AF241" i="2"/>
  <c r="AF238" i="2"/>
  <c r="AF237" i="2"/>
  <c r="AF203" i="2"/>
  <c r="AF204" i="2"/>
  <c r="AF200" i="2"/>
  <c r="AF199" i="2"/>
  <c r="AF201" i="2"/>
  <c r="AF202" i="2"/>
  <c r="AF243" i="2"/>
  <c r="AF245" i="2"/>
  <c r="AF248" i="2"/>
  <c r="AF244" i="2"/>
  <c r="AF247" i="2"/>
  <c r="AF246" i="2"/>
  <c r="AF156" i="2"/>
  <c r="AF158" i="2"/>
  <c r="AF157" i="2"/>
  <c r="AF160" i="2"/>
  <c r="AF161" i="2"/>
  <c r="AF159" i="2"/>
  <c r="AF13" i="2"/>
  <c r="AF16" i="2"/>
  <c r="AF10" i="2"/>
  <c r="AF9" i="2"/>
  <c r="AF15" i="2"/>
  <c r="AF12" i="2"/>
  <c r="AF14" i="2"/>
  <c r="AF11" i="2"/>
  <c r="AF142" i="2"/>
  <c r="AF139" i="2"/>
  <c r="AF143" i="2"/>
  <c r="AF144" i="2"/>
  <c r="AF145" i="2"/>
  <c r="AF141" i="2"/>
  <c r="AF140" i="2"/>
  <c r="AF147" i="2"/>
  <c r="AF148" i="2"/>
  <c r="AF150" i="2"/>
  <c r="AF149" i="2"/>
  <c r="AF152" i="2"/>
  <c r="AF151" i="2"/>
  <c r="AF153" i="2"/>
  <c r="AF166" i="2"/>
  <c r="AF168" i="2"/>
  <c r="AF167" i="2"/>
  <c r="AF165" i="2"/>
  <c r="AF163" i="2"/>
  <c r="AF164" i="2"/>
  <c r="AF89" i="2"/>
  <c r="AF93" i="2"/>
  <c r="AF94" i="2"/>
  <c r="AF92" i="2"/>
  <c r="AF90" i="2"/>
  <c r="AF91" i="2"/>
  <c r="AF25" i="2"/>
  <c r="AF27" i="2"/>
  <c r="AF31" i="2"/>
  <c r="AF30" i="2"/>
  <c r="AF28" i="2"/>
  <c r="AF26" i="2"/>
  <c r="AF29" i="2"/>
  <c r="AF133" i="2"/>
  <c r="AF136" i="2"/>
  <c r="AF137" i="2"/>
  <c r="AF135" i="2"/>
  <c r="AF132" i="2"/>
  <c r="AF134" i="2"/>
  <c r="AF182" i="2"/>
  <c r="AF178" i="2"/>
  <c r="AF180" i="2"/>
  <c r="AF179" i="2"/>
  <c r="AF177" i="2"/>
  <c r="AF181" i="2"/>
  <c r="AF34" i="2"/>
  <c r="AF37" i="2"/>
  <c r="AF33" i="2"/>
  <c r="AF36" i="2"/>
  <c r="AF39" i="2"/>
  <c r="AF38" i="2"/>
  <c r="AF35" i="2"/>
  <c r="AF184" i="2"/>
  <c r="AF188" i="2"/>
  <c r="AF190" i="2"/>
  <c r="AF186" i="2"/>
  <c r="AF185" i="2"/>
  <c r="AF189" i="2"/>
  <c r="AF187" i="2"/>
  <c r="AF66" i="2"/>
  <c r="AF65" i="2"/>
  <c r="AF69" i="2"/>
  <c r="AF68" i="2"/>
  <c r="AF67" i="2"/>
  <c r="AF70" i="2"/>
  <c r="AF77" i="2"/>
  <c r="AF74" i="2"/>
  <c r="AF73" i="2"/>
  <c r="AF75" i="2"/>
  <c r="AF76" i="2"/>
  <c r="AF72" i="2"/>
  <c r="AF280" i="2"/>
  <c r="AF283" i="2"/>
  <c r="AF281" i="2"/>
  <c r="AF278" i="2"/>
  <c r="AF282" i="2"/>
  <c r="AF279" i="2"/>
  <c r="AF295" i="2"/>
  <c r="AF293" i="2"/>
  <c r="AF297" i="2"/>
  <c r="AF296" i="2"/>
  <c r="AF292" i="2"/>
  <c r="AF294" i="2"/>
  <c r="AF126" i="2"/>
  <c r="AF125" i="2"/>
  <c r="AF129" i="2"/>
  <c r="AF128" i="2"/>
  <c r="AF130" i="2"/>
  <c r="AF127" i="2"/>
  <c r="AF42" i="2"/>
  <c r="AF41" i="2"/>
  <c r="AF46" i="2"/>
  <c r="AF45" i="2"/>
  <c r="AF43" i="2"/>
  <c r="AF44" i="2"/>
  <c r="AF47" i="2"/>
  <c r="AF170" i="2"/>
  <c r="AF173" i="2"/>
  <c r="AF175" i="2"/>
  <c r="AF171" i="2"/>
  <c r="AF172" i="2"/>
  <c r="AF174" i="2"/>
  <c r="AF287" i="2"/>
  <c r="AF285" i="2"/>
  <c r="AF290" i="2"/>
  <c r="AF288" i="2"/>
  <c r="AF286" i="2"/>
  <c r="AF289" i="2"/>
  <c r="AF221" i="2"/>
  <c r="AF222" i="2"/>
  <c r="AF224" i="2"/>
  <c r="AF226" i="2"/>
  <c r="AF225" i="2"/>
  <c r="AF220" i="2"/>
  <c r="AF223" i="2"/>
  <c r="AF216" i="2"/>
  <c r="AF215" i="2"/>
  <c r="AF217" i="2"/>
  <c r="AF218" i="2"/>
  <c r="AF214" i="2"/>
  <c r="AF213" i="2"/>
  <c r="AF21" i="2"/>
  <c r="AF22" i="2"/>
  <c r="AF18" i="2"/>
  <c r="AF20" i="2"/>
  <c r="AF23" i="2"/>
  <c r="AF19" i="2"/>
  <c r="AF99" i="2"/>
  <c r="AF100" i="2"/>
  <c r="AF96" i="2"/>
  <c r="AF98" i="2"/>
  <c r="AF101" i="2"/>
  <c r="AF97" i="2"/>
  <c r="AF114" i="2"/>
  <c r="AF116" i="2"/>
  <c r="AF111" i="2"/>
  <c r="AF110" i="2"/>
  <c r="AF115" i="2"/>
  <c r="AF112" i="2"/>
  <c r="AF113" i="2"/>
  <c r="AF192" i="2"/>
  <c r="AF197" i="2"/>
  <c r="AF196" i="2"/>
  <c r="AF195" i="2"/>
  <c r="AF194" i="2"/>
  <c r="AF193" i="2"/>
  <c r="AF262" i="2"/>
  <c r="AF261" i="2"/>
  <c r="AF257" i="2"/>
  <c r="AF260" i="2"/>
  <c r="AF259" i="2"/>
  <c r="AF258" i="2"/>
  <c r="R41" i="46" l="1"/>
  <c r="R39" i="13"/>
  <c r="R36" i="36"/>
  <c r="R36" i="25"/>
  <c r="R44" i="31"/>
  <c r="R47" i="10"/>
  <c r="R34" i="13"/>
  <c r="R39" i="18"/>
  <c r="R32" i="17"/>
  <c r="R33" i="46"/>
  <c r="R33" i="39"/>
  <c r="R35" i="23"/>
  <c r="R37" i="24"/>
  <c r="R34" i="46"/>
  <c r="R46" i="38"/>
  <c r="R32" i="37"/>
  <c r="R42" i="41"/>
  <c r="R39" i="27"/>
  <c r="R36" i="46"/>
  <c r="R47" i="36"/>
  <c r="R47" i="23"/>
  <c r="R41" i="14"/>
  <c r="R34" i="24"/>
  <c r="R37" i="22"/>
  <c r="R43" i="10"/>
  <c r="R38" i="20"/>
  <c r="R48" i="10"/>
  <c r="R48" i="43"/>
  <c r="R40" i="24"/>
  <c r="R43" i="36"/>
  <c r="R33" i="35"/>
  <c r="R49" i="43"/>
  <c r="R37" i="43"/>
  <c r="R50" i="36"/>
  <c r="R46" i="23"/>
  <c r="R44" i="16"/>
  <c r="R36" i="24"/>
  <c r="R44" i="43"/>
  <c r="R34" i="23"/>
  <c r="R41" i="35"/>
  <c r="R38" i="16"/>
  <c r="R44" i="35"/>
  <c r="R41" i="21"/>
  <c r="R40" i="35"/>
  <c r="R46" i="36"/>
  <c r="R48" i="36"/>
  <c r="R32" i="36"/>
  <c r="R44" i="46"/>
  <c r="R45" i="13"/>
  <c r="R42" i="43"/>
  <c r="R41" i="20"/>
  <c r="R35" i="30"/>
  <c r="R36" i="12"/>
  <c r="R49" i="10"/>
  <c r="R34" i="28"/>
  <c r="R42" i="17"/>
  <c r="R43" i="43"/>
  <c r="R35" i="17"/>
  <c r="R42" i="10"/>
  <c r="R49" i="31"/>
  <c r="R36" i="17"/>
  <c r="R32" i="22"/>
  <c r="R34" i="14"/>
  <c r="R48" i="14"/>
  <c r="R46" i="44"/>
  <c r="R35" i="22"/>
  <c r="R37" i="31"/>
  <c r="R45" i="14"/>
  <c r="R35" i="26"/>
  <c r="R44" i="18"/>
  <c r="R47" i="22"/>
  <c r="R42" i="28"/>
  <c r="R46" i="13"/>
  <c r="R38" i="24"/>
  <c r="R42" i="23"/>
  <c r="R48" i="23"/>
  <c r="R33" i="43"/>
  <c r="R45" i="10"/>
  <c r="R41" i="10"/>
  <c r="R39" i="46"/>
  <c r="R38" i="35"/>
  <c r="R39" i="23"/>
  <c r="R48" i="35"/>
  <c r="R34" i="35"/>
  <c r="R39" i="35"/>
  <c r="R43" i="33"/>
  <c r="R40" i="44"/>
  <c r="R50" i="43"/>
  <c r="R40" i="26"/>
  <c r="R42" i="18"/>
  <c r="R45" i="38"/>
  <c r="R49" i="46"/>
  <c r="R46" i="26"/>
  <c r="R42" i="14"/>
  <c r="Q2" i="52"/>
  <c r="R2" i="52" s="1"/>
  <c r="R47" i="16"/>
  <c r="R39" i="42"/>
  <c r="R33" i="10"/>
  <c r="R40" i="19"/>
  <c r="R41" i="16"/>
  <c r="R47" i="19"/>
  <c r="R32" i="14"/>
  <c r="R36" i="30"/>
  <c r="R34" i="22"/>
  <c r="R44" i="40"/>
  <c r="R44" i="10"/>
  <c r="R34" i="42"/>
  <c r="R33" i="42"/>
  <c r="R43" i="19"/>
  <c r="R49" i="16"/>
  <c r="R45" i="36"/>
  <c r="R36" i="31"/>
  <c r="R37" i="28"/>
  <c r="R44" i="12"/>
  <c r="R37" i="17"/>
  <c r="R45" i="18"/>
  <c r="R41" i="11"/>
  <c r="R32" i="39"/>
  <c r="R41" i="30"/>
  <c r="R40" i="42"/>
  <c r="R47" i="21"/>
  <c r="R48" i="11"/>
  <c r="R49" i="38"/>
  <c r="R41" i="22"/>
  <c r="R45" i="19"/>
  <c r="R41" i="28"/>
  <c r="R36" i="14"/>
  <c r="R44" i="38"/>
  <c r="R36" i="35"/>
  <c r="R33" i="28"/>
  <c r="R47" i="31"/>
  <c r="R44" i="23"/>
  <c r="R42" i="31"/>
  <c r="R47" i="46"/>
  <c r="R33" i="13"/>
  <c r="R39" i="10"/>
  <c r="R41" i="45"/>
  <c r="R40" i="22"/>
  <c r="R40" i="17"/>
  <c r="R40" i="33"/>
  <c r="R34" i="26"/>
  <c r="R50" i="14"/>
  <c r="R36" i="41"/>
  <c r="R34" i="33"/>
  <c r="R43" i="18"/>
  <c r="R39" i="14"/>
  <c r="R46" i="31"/>
  <c r="R43" i="21"/>
  <c r="R33" i="17"/>
  <c r="R32" i="41"/>
  <c r="R40" i="43"/>
  <c r="R49" i="36"/>
  <c r="R41" i="26"/>
  <c r="R34" i="18"/>
  <c r="R43" i="37"/>
  <c r="R37" i="46"/>
  <c r="R48" i="24"/>
  <c r="R50" i="38"/>
  <c r="R34" i="10"/>
  <c r="R36" i="16"/>
  <c r="R45" i="23"/>
  <c r="R43" i="22"/>
  <c r="R32" i="47"/>
  <c r="R43" i="34"/>
  <c r="R48" i="38"/>
  <c r="R35" i="43"/>
  <c r="R45" i="11"/>
  <c r="R36" i="11"/>
  <c r="R43" i="16"/>
  <c r="R34" i="11"/>
  <c r="R33" i="20"/>
  <c r="R44" i="47"/>
  <c r="R46" i="30"/>
  <c r="R43" i="27"/>
  <c r="R32" i="23"/>
  <c r="R35" i="18"/>
  <c r="R42" i="16"/>
  <c r="R40" i="47"/>
  <c r="R36" i="21"/>
  <c r="R46" i="33"/>
  <c r="R50" i="18"/>
  <c r="R36" i="10"/>
  <c r="R33" i="21"/>
  <c r="R48" i="44"/>
  <c r="R35" i="28"/>
  <c r="R43" i="38"/>
  <c r="R41" i="43"/>
  <c r="R32" i="13"/>
  <c r="R45" i="24"/>
  <c r="R42" i="36"/>
  <c r="R50" i="37"/>
  <c r="R37" i="41"/>
  <c r="R37" i="40"/>
  <c r="R41" i="42"/>
  <c r="R45" i="26"/>
  <c r="R37" i="14"/>
  <c r="R48" i="47"/>
  <c r="R39" i="24"/>
  <c r="R47" i="14"/>
  <c r="R44" i="21"/>
  <c r="R47" i="18"/>
  <c r="R43" i="41"/>
  <c r="R39" i="43"/>
  <c r="R35" i="36"/>
  <c r="R38" i="10"/>
  <c r="R42" i="24"/>
  <c r="R39" i="40"/>
  <c r="R38" i="31"/>
  <c r="R36" i="13"/>
  <c r="R35" i="46"/>
  <c r="R39" i="12"/>
  <c r="R39" i="36"/>
  <c r="R44" i="27"/>
  <c r="R50" i="29"/>
  <c r="R37" i="23"/>
  <c r="R43" i="20"/>
  <c r="R35" i="12"/>
  <c r="R46" i="37"/>
  <c r="R48" i="27"/>
  <c r="R38" i="22"/>
  <c r="R42" i="27"/>
  <c r="R38" i="12"/>
  <c r="R39" i="32"/>
  <c r="R35" i="25"/>
  <c r="R38" i="43"/>
  <c r="R33" i="38"/>
  <c r="R40" i="12"/>
  <c r="R43" i="29"/>
  <c r="R38" i="28"/>
  <c r="R32" i="43"/>
  <c r="R42" i="13"/>
  <c r="R35" i="31"/>
  <c r="R44" i="20"/>
  <c r="R49" i="26"/>
  <c r="R48" i="19"/>
  <c r="R38" i="26"/>
  <c r="R40" i="29"/>
  <c r="R33" i="30"/>
  <c r="R39" i="41"/>
  <c r="R43" i="14"/>
  <c r="R37" i="29"/>
  <c r="R49" i="35"/>
  <c r="R34" i="36"/>
  <c r="R45" i="20"/>
  <c r="R45" i="28"/>
  <c r="R40" i="36"/>
  <c r="R39" i="44"/>
  <c r="R46" i="27"/>
  <c r="R41" i="47"/>
  <c r="R35" i="29"/>
  <c r="R43" i="26"/>
  <c r="R46" i="35"/>
  <c r="R33" i="32"/>
  <c r="R50" i="33"/>
  <c r="R36" i="27"/>
  <c r="R46" i="43"/>
  <c r="R38" i="17"/>
  <c r="R38" i="23"/>
  <c r="R37" i="21"/>
  <c r="R35" i="44"/>
  <c r="R35" i="10"/>
  <c r="R37" i="13"/>
  <c r="R47" i="27"/>
  <c r="R32" i="20"/>
  <c r="R41" i="24"/>
  <c r="R37" i="34"/>
  <c r="R45" i="12"/>
  <c r="R33" i="24"/>
  <c r="R33" i="25"/>
  <c r="R40" i="40"/>
  <c r="R44" i="33"/>
  <c r="R38" i="21"/>
  <c r="R50" i="40"/>
  <c r="R50" i="30"/>
  <c r="CW25" i="49"/>
  <c r="R44" i="30"/>
  <c r="R36" i="38"/>
  <c r="R50" i="46"/>
  <c r="R38" i="46"/>
  <c r="R37" i="37"/>
  <c r="R48" i="20"/>
  <c r="R43" i="23"/>
  <c r="R50" i="31"/>
  <c r="R40" i="13"/>
  <c r="R36" i="43"/>
  <c r="R44" i="36"/>
  <c r="R46" i="10"/>
  <c r="R46" i="42"/>
  <c r="R50" i="17"/>
  <c r="R48" i="46"/>
  <c r="R47" i="13"/>
  <c r="R36" i="33"/>
  <c r="R35" i="14"/>
  <c r="R32" i="40"/>
  <c r="R37" i="44"/>
  <c r="R34" i="17"/>
  <c r="R49" i="33"/>
  <c r="R38" i="36"/>
  <c r="R34" i="31"/>
  <c r="R43" i="44"/>
  <c r="R40" i="46"/>
  <c r="R32" i="24"/>
  <c r="R50" i="13"/>
  <c r="R48" i="41"/>
  <c r="R36" i="22"/>
  <c r="R33" i="12"/>
  <c r="R35" i="20"/>
  <c r="R33" i="34"/>
  <c r="R50" i="41"/>
  <c r="R36" i="44"/>
  <c r="R36" i="42"/>
  <c r="R34" i="19"/>
  <c r="R42" i="26"/>
  <c r="R37" i="47"/>
  <c r="R44" i="22"/>
  <c r="R49" i="15"/>
  <c r="R37" i="26"/>
  <c r="R40" i="10"/>
  <c r="R38" i="40"/>
  <c r="R45" i="41"/>
  <c r="R39" i="37"/>
  <c r="R37" i="35"/>
  <c r="R43" i="31"/>
  <c r="R32" i="15"/>
  <c r="R48" i="25"/>
  <c r="R48" i="22"/>
  <c r="R33" i="33"/>
  <c r="R44" i="29"/>
  <c r="R32" i="10"/>
  <c r="R35" i="16"/>
  <c r="R47" i="35"/>
  <c r="R44" i="44"/>
  <c r="R41" i="40"/>
  <c r="R42" i="21"/>
  <c r="R32" i="18"/>
  <c r="R47" i="28"/>
  <c r="R38" i="18"/>
  <c r="R45" i="46"/>
  <c r="R40" i="21"/>
  <c r="R48" i="21"/>
  <c r="R50" i="47"/>
  <c r="R45" i="40"/>
  <c r="R43" i="45"/>
  <c r="R50" i="39"/>
  <c r="R34" i="20"/>
  <c r="R40" i="27"/>
  <c r="R42" i="22"/>
  <c r="R43" i="15"/>
  <c r="R49" i="24"/>
  <c r="R37" i="42"/>
  <c r="R37" i="45"/>
  <c r="R49" i="18"/>
  <c r="R34" i="27"/>
  <c r="R46" i="24"/>
  <c r="R36" i="23"/>
  <c r="R50" i="10"/>
  <c r="R48" i="18"/>
  <c r="R46" i="46"/>
  <c r="R32" i="46"/>
  <c r="R41" i="33"/>
  <c r="R38" i="38"/>
  <c r="R48" i="30"/>
  <c r="R32" i="12"/>
  <c r="R47" i="17"/>
  <c r="R50" i="12"/>
  <c r="R41" i="13"/>
  <c r="R49" i="30"/>
  <c r="R38" i="14"/>
  <c r="R49" i="13"/>
  <c r="R47" i="43"/>
  <c r="R46" i="14"/>
  <c r="R41" i="23"/>
  <c r="R50" i="24"/>
  <c r="K23" i="49"/>
  <c r="L23" i="49" s="1"/>
  <c r="K39" i="49"/>
  <c r="L39" i="49" s="1"/>
  <c r="K19" i="49"/>
  <c r="L19" i="49" s="1"/>
  <c r="K18" i="49"/>
  <c r="L18" i="49" s="1"/>
  <c r="K16" i="49"/>
  <c r="L16" i="49" s="1"/>
  <c r="K7" i="49"/>
  <c r="L7" i="49" s="1"/>
  <c r="K6" i="49"/>
  <c r="L6" i="49" s="1"/>
  <c r="K38" i="49"/>
  <c r="L38" i="49" s="1"/>
  <c r="K22" i="49"/>
  <c r="L22" i="49" s="1"/>
  <c r="K29" i="49"/>
  <c r="L29" i="49" s="1"/>
  <c r="K35" i="49"/>
  <c r="L35" i="49" s="1"/>
  <c r="K30" i="49"/>
  <c r="L30" i="49" s="1"/>
  <c r="K37" i="49"/>
  <c r="L37" i="49" s="1"/>
  <c r="K32" i="49"/>
  <c r="L32" i="49" s="1"/>
  <c r="K12" i="49"/>
  <c r="L12" i="49" s="1"/>
  <c r="K41" i="49"/>
  <c r="L41" i="49" s="1"/>
  <c r="K20" i="49"/>
  <c r="L20" i="49" s="1"/>
  <c r="K45" i="49"/>
  <c r="L45" i="49" s="1"/>
  <c r="K42" i="49"/>
  <c r="L42" i="49" s="1"/>
  <c r="Q3" i="52"/>
  <c r="R3" i="52" s="1"/>
  <c r="K11" i="49"/>
  <c r="L11" i="49" s="1"/>
  <c r="R5" i="49"/>
  <c r="R90" i="49" s="1"/>
  <c r="K5" i="49"/>
  <c r="L5" i="49" s="1"/>
  <c r="BF5" i="49" s="1"/>
  <c r="BF91" i="49" s="1"/>
  <c r="K26" i="49"/>
  <c r="L26" i="49" s="1"/>
  <c r="K17" i="49"/>
  <c r="L17" i="49" s="1"/>
  <c r="K33" i="49"/>
  <c r="L33" i="49" s="1"/>
  <c r="K28" i="49"/>
  <c r="L28" i="49" s="1"/>
  <c r="K44" i="49"/>
  <c r="L44" i="49" s="1"/>
  <c r="K27" i="49"/>
  <c r="L27" i="49" s="1"/>
  <c r="K34" i="49"/>
  <c r="L34" i="49" s="1"/>
  <c r="K9" i="49"/>
  <c r="L9" i="49" s="1"/>
  <c r="K13" i="49"/>
  <c r="L13" i="49" s="1"/>
  <c r="K43" i="49"/>
  <c r="L43" i="49" s="1"/>
  <c r="K15" i="49"/>
  <c r="L15" i="49" s="1"/>
  <c r="K31" i="49"/>
  <c r="L31" i="49" s="1"/>
  <c r="K40" i="49"/>
  <c r="L40" i="49" s="1"/>
  <c r="K10" i="49"/>
  <c r="L10" i="49" s="1"/>
  <c r="K21" i="49"/>
  <c r="L21" i="49" s="1"/>
  <c r="K24" i="49"/>
  <c r="L24" i="49" s="1"/>
  <c r="K8" i="49"/>
  <c r="L8" i="49" s="1"/>
  <c r="R31" i="32"/>
  <c r="Q51" i="32"/>
  <c r="Q51" i="42"/>
  <c r="R31" i="42"/>
  <c r="AG148" i="2"/>
  <c r="CV15" i="49"/>
  <c r="CU15" i="49"/>
  <c r="AG226" i="2"/>
  <c r="AG15" i="2"/>
  <c r="AG21" i="2"/>
  <c r="AG12" i="2"/>
  <c r="AG86" i="2"/>
  <c r="AG55" i="2"/>
  <c r="AG30" i="2"/>
  <c r="AG288" i="2"/>
  <c r="R56" i="27"/>
  <c r="R56" i="45"/>
  <c r="AG214" i="2"/>
  <c r="AG265" i="2"/>
  <c r="AG84" i="2"/>
  <c r="AG20" i="2"/>
  <c r="R56" i="22"/>
  <c r="AG135" i="2"/>
  <c r="AG137" i="2"/>
  <c r="R56" i="21"/>
  <c r="R56" i="19"/>
  <c r="AG10" i="2"/>
  <c r="AG129" i="2"/>
  <c r="AG171" i="2"/>
  <c r="AG253" i="2"/>
  <c r="R33" i="40"/>
  <c r="AG177" i="2"/>
  <c r="AG114" i="2"/>
  <c r="AG293" i="2"/>
  <c r="CV38" i="49"/>
  <c r="CU38" i="49"/>
  <c r="Q51" i="24"/>
  <c r="R31" i="24"/>
  <c r="R31" i="18"/>
  <c r="Q51" i="18"/>
  <c r="AG186" i="2"/>
  <c r="AG234" i="2"/>
  <c r="AG225" i="2"/>
  <c r="AG289" i="2"/>
  <c r="AG87" i="2"/>
  <c r="AG221" i="2"/>
  <c r="AG206" i="2"/>
  <c r="AG290" i="2"/>
  <c r="AG61" i="2"/>
  <c r="AG149" i="2"/>
  <c r="R36" i="34"/>
  <c r="AG18" i="2"/>
  <c r="AG69" i="2"/>
  <c r="CV20" i="49"/>
  <c r="CU20" i="49"/>
  <c r="CU35" i="49"/>
  <c r="CV35" i="49"/>
  <c r="Q51" i="20"/>
  <c r="R31" i="20"/>
  <c r="Q51" i="15"/>
  <c r="R31" i="15"/>
  <c r="AG204" i="2"/>
  <c r="AG202" i="2"/>
  <c r="R44" i="32"/>
  <c r="AG196" i="2"/>
  <c r="AG96" i="2"/>
  <c r="R56" i="46"/>
  <c r="R56" i="25"/>
  <c r="CV28" i="49"/>
  <c r="CU28" i="49"/>
  <c r="CV11" i="49"/>
  <c r="CU11" i="49"/>
  <c r="AG115" i="2"/>
  <c r="R42" i="30"/>
  <c r="AG150" i="2"/>
  <c r="R56" i="35"/>
  <c r="AG233" i="2"/>
  <c r="R47" i="15"/>
  <c r="R49" i="40"/>
  <c r="AG36" i="2"/>
  <c r="CW5" i="49"/>
  <c r="CW14" i="49" s="1"/>
  <c r="CV21" i="49"/>
  <c r="CU21" i="49"/>
  <c r="AG72" i="2"/>
  <c r="R36" i="32"/>
  <c r="AG240" i="2"/>
  <c r="R56" i="29"/>
  <c r="AG274" i="2"/>
  <c r="R39" i="34"/>
  <c r="AG182" i="2"/>
  <c r="AG178" i="2"/>
  <c r="R56" i="34"/>
  <c r="AG237" i="2"/>
  <c r="R41" i="25"/>
  <c r="AG224" i="2"/>
  <c r="Q51" i="12"/>
  <c r="R31" i="12"/>
  <c r="AG195" i="2"/>
  <c r="R38" i="42"/>
  <c r="R39" i="29"/>
  <c r="AG174" i="2"/>
  <c r="R56" i="28"/>
  <c r="AG107" i="2"/>
  <c r="R56" i="32"/>
  <c r="AG261" i="2"/>
  <c r="AG100" i="2"/>
  <c r="R44" i="41"/>
  <c r="AG151" i="2"/>
  <c r="AG218" i="2"/>
  <c r="R47" i="40"/>
  <c r="R56" i="16"/>
  <c r="R39" i="15"/>
  <c r="AG83" i="2"/>
  <c r="R35" i="45"/>
  <c r="R36" i="26"/>
  <c r="R32" i="16"/>
  <c r="AG89" i="2"/>
  <c r="AG110" i="2"/>
  <c r="R34" i="30"/>
  <c r="R45" i="47"/>
  <c r="R40" i="30"/>
  <c r="R56" i="43"/>
  <c r="R33" i="22"/>
  <c r="R56" i="23"/>
  <c r="AG179" i="2"/>
  <c r="R39" i="25"/>
  <c r="R47" i="47"/>
  <c r="R35" i="27"/>
  <c r="AG34" i="2"/>
  <c r="R48" i="42"/>
  <c r="R31" i="31"/>
  <c r="Q51" i="31"/>
  <c r="AG268" i="2"/>
  <c r="R35" i="19"/>
  <c r="R49" i="29"/>
  <c r="CV7" i="49"/>
  <c r="R31" i="34"/>
  <c r="Q51" i="34"/>
  <c r="AG26" i="2"/>
  <c r="R33" i="29"/>
  <c r="R49" i="14"/>
  <c r="AG275" i="2"/>
  <c r="R50" i="25"/>
  <c r="AG193" i="2"/>
  <c r="R49" i="19"/>
  <c r="R39" i="39"/>
  <c r="R42" i="46"/>
  <c r="R47" i="41"/>
  <c r="AG187" i="2"/>
  <c r="AG38" i="2"/>
  <c r="AG57" i="2"/>
  <c r="CU12" i="49"/>
  <c r="CV12" i="49"/>
  <c r="CV30" i="49"/>
  <c r="CU30" i="49"/>
  <c r="AG160" i="2"/>
  <c r="R33" i="11"/>
  <c r="R36" i="19"/>
  <c r="R34" i="43"/>
  <c r="R50" i="20"/>
  <c r="R34" i="32"/>
  <c r="R46" i="25"/>
  <c r="R41" i="41"/>
  <c r="R50" i="23"/>
  <c r="R56" i="26"/>
  <c r="R47" i="45"/>
  <c r="AG165" i="2"/>
  <c r="AG266" i="2"/>
  <c r="R49" i="45"/>
  <c r="R46" i="29"/>
  <c r="R34" i="47"/>
  <c r="CW46" i="49"/>
  <c r="R46" i="39"/>
  <c r="R42" i="40"/>
  <c r="AG156" i="2"/>
  <c r="R42" i="44"/>
  <c r="R33" i="36"/>
  <c r="R50" i="44"/>
  <c r="R50" i="21"/>
  <c r="CW36" i="49"/>
  <c r="AG280" i="2"/>
  <c r="R34" i="39"/>
  <c r="R46" i="28"/>
  <c r="R38" i="30"/>
  <c r="R38" i="15"/>
  <c r="R40" i="38"/>
  <c r="R49" i="32"/>
  <c r="R47" i="26"/>
  <c r="R44" i="28"/>
  <c r="R49" i="22"/>
  <c r="R49" i="17"/>
  <c r="CV31" i="49"/>
  <c r="CU31" i="49"/>
  <c r="R38" i="47"/>
  <c r="R56" i="42"/>
  <c r="R38" i="39"/>
  <c r="R48" i="37"/>
  <c r="R43" i="42"/>
  <c r="AG46" i="2"/>
  <c r="AG92" i="2"/>
  <c r="R44" i="24"/>
  <c r="R39" i="26"/>
  <c r="Q51" i="38"/>
  <c r="R31" i="38"/>
  <c r="R38" i="27"/>
  <c r="AG13" i="2"/>
  <c r="CU33" i="49"/>
  <c r="CV33" i="49"/>
  <c r="AG152" i="2"/>
  <c r="R40" i="25"/>
  <c r="CU39" i="49"/>
  <c r="CV39" i="49"/>
  <c r="AG59" i="2"/>
  <c r="R50" i="34"/>
  <c r="AG143" i="2"/>
  <c r="AG19" i="2"/>
  <c r="R46" i="21"/>
  <c r="AG43" i="2"/>
  <c r="AG50" i="2"/>
  <c r="AG254" i="2"/>
  <c r="CU37" i="49"/>
  <c r="CV37" i="49"/>
  <c r="R32" i="30"/>
  <c r="AG81" i="2"/>
  <c r="AG37" i="2"/>
  <c r="CV23" i="49"/>
  <c r="CU23" i="49"/>
  <c r="AG244" i="2"/>
  <c r="CV26" i="49"/>
  <c r="CU26" i="49"/>
  <c r="R33" i="19"/>
  <c r="AG65" i="2"/>
  <c r="R31" i="26"/>
  <c r="Q51" i="26"/>
  <c r="R41" i="15"/>
  <c r="CU18" i="49"/>
  <c r="CV18" i="49"/>
  <c r="AG217" i="2"/>
  <c r="R48" i="12"/>
  <c r="R32" i="29"/>
  <c r="R40" i="37"/>
  <c r="R50" i="19"/>
  <c r="R36" i="40"/>
  <c r="AG14" i="2"/>
  <c r="R42" i="47"/>
  <c r="AG258" i="2"/>
  <c r="AG67" i="2"/>
  <c r="R32" i="26"/>
  <c r="R33" i="44"/>
  <c r="R39" i="22"/>
  <c r="R45" i="34"/>
  <c r="AG9" i="2"/>
  <c r="R40" i="34"/>
  <c r="R39" i="47"/>
  <c r="CU27" i="49"/>
  <c r="CV27" i="49"/>
  <c r="AG283" i="2"/>
  <c r="Q51" i="29"/>
  <c r="R31" i="29"/>
  <c r="R39" i="45"/>
  <c r="AG161" i="2"/>
  <c r="AG142" i="2"/>
  <c r="R48" i="33"/>
  <c r="AG54" i="2"/>
  <c r="AG97" i="2"/>
  <c r="R37" i="15"/>
  <c r="CV16" i="49"/>
  <c r="CU16" i="49"/>
  <c r="AG245" i="2"/>
  <c r="R39" i="16"/>
  <c r="Q51" i="10"/>
  <c r="R31" i="10"/>
  <c r="R46" i="45"/>
  <c r="R42" i="19"/>
  <c r="CV43" i="49"/>
  <c r="CU43" i="49"/>
  <c r="AG203" i="2"/>
  <c r="AG257" i="2"/>
  <c r="R47" i="33"/>
  <c r="R45" i="44"/>
  <c r="R45" i="16"/>
  <c r="AG247" i="2"/>
  <c r="R45" i="45"/>
  <c r="R49" i="21"/>
  <c r="CU19" i="49"/>
  <c r="CV19" i="49"/>
  <c r="R49" i="25"/>
  <c r="AG295" i="2"/>
  <c r="AG85" i="2"/>
  <c r="AG130" i="2"/>
  <c r="AG63" i="2"/>
  <c r="R56" i="47"/>
  <c r="R42" i="25"/>
  <c r="CV10" i="49"/>
  <c r="CU10" i="49"/>
  <c r="AG199" i="2"/>
  <c r="R47" i="20"/>
  <c r="AG139" i="2"/>
  <c r="R44" i="15"/>
  <c r="R40" i="39"/>
  <c r="AG116" i="2"/>
  <c r="AG76" i="2"/>
  <c r="AG35" i="2"/>
  <c r="AG103" i="2"/>
  <c r="R44" i="39"/>
  <c r="AG16" i="2"/>
  <c r="R37" i="11"/>
  <c r="AG80" i="2"/>
  <c r="AG91" i="2"/>
  <c r="AG192" i="2"/>
  <c r="R43" i="47"/>
  <c r="R31" i="43"/>
  <c r="Q51" i="43"/>
  <c r="AG44" i="2"/>
  <c r="R31" i="45"/>
  <c r="Q51" i="45"/>
  <c r="AG287" i="2"/>
  <c r="AG112" i="2"/>
  <c r="R38" i="11"/>
  <c r="R40" i="14"/>
  <c r="R35" i="15"/>
  <c r="AG163" i="2"/>
  <c r="AG276" i="2"/>
  <c r="R46" i="34"/>
  <c r="AG168" i="2"/>
  <c r="R35" i="39"/>
  <c r="AG68" i="2"/>
  <c r="R47" i="29"/>
  <c r="R49" i="11"/>
  <c r="R56" i="10"/>
  <c r="R46" i="19"/>
  <c r="AG136" i="2"/>
  <c r="AG252" i="2"/>
  <c r="AG132" i="2"/>
  <c r="CU42" i="49"/>
  <c r="CV42" i="49"/>
  <c r="AG207" i="2"/>
  <c r="AG243" i="2"/>
  <c r="AG281" i="2"/>
  <c r="AG157" i="2"/>
  <c r="AG62" i="2"/>
  <c r="R34" i="34"/>
  <c r="AG42" i="2"/>
  <c r="AG210" i="2"/>
  <c r="AG113" i="2"/>
  <c r="R36" i="15"/>
  <c r="R41" i="32"/>
  <c r="AG23" i="2"/>
  <c r="AG90" i="2"/>
  <c r="AG185" i="2"/>
  <c r="R47" i="37"/>
  <c r="AG184" i="2"/>
  <c r="AG145" i="2"/>
  <c r="R46" i="32"/>
  <c r="R42" i="38"/>
  <c r="R32" i="28"/>
  <c r="Q51" i="35"/>
  <c r="R31" i="35"/>
  <c r="R56" i="38"/>
  <c r="AG123" i="2"/>
  <c r="AG108" i="2"/>
  <c r="AG236" i="2"/>
  <c r="R47" i="32"/>
  <c r="R41" i="17"/>
  <c r="R56" i="20"/>
  <c r="AG144" i="2"/>
  <c r="R46" i="17"/>
  <c r="AG208" i="2"/>
  <c r="AG159" i="2"/>
  <c r="R56" i="31"/>
  <c r="AG119" i="2"/>
  <c r="R37" i="19"/>
  <c r="AG106" i="2"/>
  <c r="R50" i="32"/>
  <c r="Q51" i="27"/>
  <c r="R31" i="27"/>
  <c r="R38" i="33"/>
  <c r="R44" i="11"/>
  <c r="AG77" i="2"/>
  <c r="AG33" i="2"/>
  <c r="AG273" i="2"/>
  <c r="AG166" i="2"/>
  <c r="AG104" i="2"/>
  <c r="R40" i="16"/>
  <c r="R46" i="16"/>
  <c r="CU6" i="49"/>
  <c r="CV6" i="49"/>
  <c r="AG51" i="2"/>
  <c r="AG31" i="2"/>
  <c r="AG99" i="2"/>
  <c r="R56" i="36"/>
  <c r="AG294" i="2"/>
  <c r="Q51" i="13"/>
  <c r="R31" i="13"/>
  <c r="AG45" i="2"/>
  <c r="R42" i="15"/>
  <c r="R45" i="25"/>
  <c r="AG60" i="2"/>
  <c r="R45" i="29"/>
  <c r="R50" i="15"/>
  <c r="R38" i="44"/>
  <c r="Q51" i="37"/>
  <c r="R31" i="37"/>
  <c r="R47" i="34"/>
  <c r="R34" i="37"/>
  <c r="AG118" i="2"/>
  <c r="R56" i="40"/>
  <c r="R41" i="19"/>
  <c r="R56" i="37"/>
  <c r="AG239" i="2"/>
  <c r="R43" i="39"/>
  <c r="R47" i="25"/>
  <c r="R46" i="18"/>
  <c r="AG297" i="2"/>
  <c r="R33" i="15"/>
  <c r="R39" i="33"/>
  <c r="R46" i="12"/>
  <c r="R32" i="33"/>
  <c r="AG125" i="2"/>
  <c r="R32" i="38"/>
  <c r="R36" i="18"/>
  <c r="R56" i="30"/>
  <c r="R42" i="37"/>
  <c r="AG147" i="2"/>
  <c r="R45" i="15"/>
  <c r="R46" i="22"/>
  <c r="R50" i="27"/>
  <c r="R56" i="14"/>
  <c r="CV34" i="49"/>
  <c r="CU34" i="49"/>
  <c r="R56" i="17"/>
  <c r="AG22" i="2"/>
  <c r="AG141" i="2"/>
  <c r="R46" i="47"/>
  <c r="AG94" i="2"/>
  <c r="R33" i="31"/>
  <c r="R32" i="21"/>
  <c r="AG134" i="2"/>
  <c r="AG93" i="2"/>
  <c r="R33" i="23"/>
  <c r="R34" i="40"/>
  <c r="CV44" i="49"/>
  <c r="CU44" i="49"/>
  <c r="Q51" i="46"/>
  <c r="R31" i="46"/>
  <c r="AG28" i="2"/>
  <c r="R33" i="16"/>
  <c r="R43" i="40"/>
  <c r="R44" i="45"/>
  <c r="R35" i="34"/>
  <c r="R31" i="40"/>
  <c r="Q51" i="40"/>
  <c r="R35" i="42"/>
  <c r="R47" i="30"/>
  <c r="R48" i="31"/>
  <c r="AG153" i="2"/>
  <c r="R39" i="38"/>
  <c r="R40" i="20"/>
  <c r="AG49" i="2"/>
  <c r="R32" i="32"/>
  <c r="R41" i="29"/>
  <c r="R46" i="11"/>
  <c r="R42" i="39"/>
  <c r="R36" i="47"/>
  <c r="R42" i="11"/>
  <c r="R40" i="32"/>
  <c r="AG264" i="2"/>
  <c r="AG215" i="2"/>
  <c r="R43" i="28"/>
  <c r="R45" i="39"/>
  <c r="AG41" i="2"/>
  <c r="AG167" i="2"/>
  <c r="AG188" i="2"/>
  <c r="R49" i="39"/>
  <c r="AG73" i="2"/>
  <c r="R36" i="37"/>
  <c r="R49" i="41"/>
  <c r="R31" i="28"/>
  <c r="Q51" i="28"/>
  <c r="R37" i="32"/>
  <c r="AG172" i="2"/>
  <c r="R31" i="47"/>
  <c r="Q51" i="47"/>
  <c r="R48" i="45"/>
  <c r="R47" i="24"/>
  <c r="CV29" i="49"/>
  <c r="CU29" i="49"/>
  <c r="R47" i="11"/>
  <c r="AG98" i="2"/>
  <c r="R37" i="10"/>
  <c r="R44" i="25"/>
  <c r="R34" i="25"/>
  <c r="AG180" i="2"/>
  <c r="AG74" i="2"/>
  <c r="Q51" i="17"/>
  <c r="R31" i="17"/>
  <c r="R38" i="19"/>
  <c r="R41" i="39"/>
  <c r="R38" i="25"/>
  <c r="R33" i="47"/>
  <c r="R38" i="34"/>
  <c r="R48" i="15"/>
  <c r="R44" i="42"/>
  <c r="AG209" i="2"/>
  <c r="AG213" i="2"/>
  <c r="R35" i="37"/>
  <c r="AG133" i="2"/>
  <c r="R40" i="45"/>
  <c r="R49" i="20"/>
  <c r="R31" i="36"/>
  <c r="Q51" i="36"/>
  <c r="AG39" i="2"/>
  <c r="R36" i="45"/>
  <c r="R37" i="36"/>
  <c r="R50" i="26"/>
  <c r="R39" i="17"/>
  <c r="F44" i="7"/>
  <c r="R45" i="21"/>
  <c r="R33" i="27"/>
  <c r="R34" i="38"/>
  <c r="R33" i="37"/>
  <c r="R31" i="21"/>
  <c r="Q51" i="21"/>
  <c r="R42" i="32"/>
  <c r="R35" i="38"/>
  <c r="R38" i="32"/>
  <c r="R35" i="11"/>
  <c r="R37" i="16"/>
  <c r="R31" i="16"/>
  <c r="Q51" i="16"/>
  <c r="R37" i="27"/>
  <c r="R40" i="31"/>
  <c r="AG211" i="2"/>
  <c r="R56" i="41"/>
  <c r="R38" i="37"/>
  <c r="R35" i="47"/>
  <c r="R41" i="18"/>
  <c r="AG52" i="2"/>
  <c r="R45" i="37"/>
  <c r="CV5" i="49"/>
  <c r="CU5" i="49"/>
  <c r="AG285" i="2"/>
  <c r="CV32" i="49"/>
  <c r="CU32" i="49"/>
  <c r="R56" i="18"/>
  <c r="AG194" i="2"/>
  <c r="AG27" i="2"/>
  <c r="AG105" i="2"/>
  <c r="R35" i="32"/>
  <c r="AG47" i="2"/>
  <c r="Q51" i="23"/>
  <c r="R31" i="23"/>
  <c r="R45" i="42"/>
  <c r="R49" i="37"/>
  <c r="AG216" i="2"/>
  <c r="CV41" i="49"/>
  <c r="CU41" i="49"/>
  <c r="R56" i="33"/>
  <c r="R38" i="41"/>
  <c r="R47" i="42"/>
  <c r="R43" i="17"/>
  <c r="R40" i="11"/>
  <c r="AG189" i="2"/>
  <c r="R31" i="14"/>
  <c r="Q51" i="14"/>
  <c r="AG241" i="2"/>
  <c r="R48" i="34"/>
  <c r="AG220" i="2"/>
  <c r="AG223" i="2"/>
  <c r="AG222" i="2"/>
  <c r="Q51" i="11"/>
  <c r="R31" i="11"/>
  <c r="AG279" i="2"/>
  <c r="AG120" i="2"/>
  <c r="R44" i="34"/>
  <c r="AG269" i="2"/>
  <c r="AG75" i="2"/>
  <c r="AG255" i="2"/>
  <c r="R36" i="20"/>
  <c r="R45" i="32"/>
  <c r="CV13" i="49"/>
  <c r="CU13" i="49"/>
  <c r="AG296" i="2"/>
  <c r="CV22" i="49"/>
  <c r="CU22" i="49"/>
  <c r="R46" i="40"/>
  <c r="R50" i="11"/>
  <c r="R49" i="12"/>
  <c r="R39" i="11"/>
  <c r="R49" i="47"/>
  <c r="R33" i="41"/>
  <c r="R50" i="45"/>
  <c r="R45" i="27"/>
  <c r="Q51" i="25"/>
  <c r="R31" i="25"/>
  <c r="AG25" i="2"/>
  <c r="AG238" i="2"/>
  <c r="CU8" i="49"/>
  <c r="CV8" i="49"/>
  <c r="R33" i="45"/>
  <c r="R40" i="41"/>
  <c r="R40" i="23"/>
  <c r="AG267" i="2"/>
  <c r="AG127" i="2"/>
  <c r="R46" i="20"/>
  <c r="R44" i="19"/>
  <c r="R41" i="12"/>
  <c r="R39" i="21"/>
  <c r="R43" i="12"/>
  <c r="CV9" i="49"/>
  <c r="CU9" i="49"/>
  <c r="R35" i="40"/>
  <c r="R38" i="45"/>
  <c r="AG82" i="2"/>
  <c r="R32" i="34"/>
  <c r="AG259" i="2"/>
  <c r="R32" i="11"/>
  <c r="R36" i="39"/>
  <c r="R32" i="31"/>
  <c r="R56" i="44"/>
  <c r="R31" i="39"/>
  <c r="Q51" i="39"/>
  <c r="AG272" i="2"/>
  <c r="R35" i="41"/>
  <c r="AG235" i="2"/>
  <c r="R36" i="29"/>
  <c r="R40" i="15"/>
  <c r="AG170" i="2"/>
  <c r="R41" i="36"/>
  <c r="AG122" i="2"/>
  <c r="R38" i="29"/>
  <c r="R42" i="45"/>
  <c r="Q51" i="41"/>
  <c r="R31" i="41"/>
  <c r="R49" i="23"/>
  <c r="R48" i="17"/>
  <c r="R34" i="15"/>
  <c r="R50" i="42"/>
  <c r="AG173" i="2"/>
  <c r="R49" i="42"/>
  <c r="R39" i="19"/>
  <c r="AG111" i="2"/>
  <c r="AG164" i="2"/>
  <c r="AG286" i="2"/>
  <c r="AG101" i="2"/>
  <c r="AG175" i="2"/>
  <c r="R48" i="32"/>
  <c r="Q51" i="22"/>
  <c r="R31" i="22"/>
  <c r="R32" i="25"/>
  <c r="AG121" i="2"/>
  <c r="R34" i="45"/>
  <c r="AG140" i="2"/>
  <c r="AG282" i="2"/>
  <c r="AG278" i="2"/>
  <c r="AG53" i="2"/>
  <c r="CV17" i="49"/>
  <c r="CU17" i="49"/>
  <c r="AG11" i="2"/>
  <c r="R48" i="39"/>
  <c r="R41" i="34"/>
  <c r="AG158" i="2"/>
  <c r="AG181" i="2"/>
  <c r="AG251" i="2"/>
  <c r="R34" i="21"/>
  <c r="AG70" i="2"/>
  <c r="R35" i="21"/>
  <c r="AG128" i="2"/>
  <c r="R43" i="11"/>
  <c r="AG246" i="2"/>
  <c r="AG29" i="2"/>
  <c r="R47" i="39"/>
  <c r="R32" i="45"/>
  <c r="R56" i="15"/>
  <c r="R37" i="30"/>
  <c r="R37" i="33"/>
  <c r="R31" i="33"/>
  <c r="Q51" i="33"/>
  <c r="R34" i="41"/>
  <c r="R56" i="24"/>
  <c r="Q51" i="44"/>
  <c r="R31" i="44"/>
  <c r="R46" i="15"/>
  <c r="R56" i="39"/>
  <c r="CU45" i="49"/>
  <c r="CV45" i="49"/>
  <c r="R32" i="42"/>
  <c r="AG66" i="2"/>
  <c r="R43" i="32"/>
  <c r="R37" i="39"/>
  <c r="R34" i="29"/>
  <c r="AG201" i="2"/>
  <c r="R45" i="31"/>
  <c r="R42" i="34"/>
  <c r="AG200" i="2"/>
  <c r="CV40" i="49"/>
  <c r="CU40" i="49"/>
  <c r="AG262" i="2"/>
  <c r="R37" i="20"/>
  <c r="R48" i="40"/>
  <c r="Q51" i="19"/>
  <c r="R31" i="19"/>
  <c r="R43" i="46"/>
  <c r="R45" i="30"/>
  <c r="R42" i="20"/>
  <c r="AG271" i="2"/>
  <c r="R42" i="29"/>
  <c r="AG126" i="2"/>
  <c r="AG250" i="2"/>
  <c r="AG197" i="2"/>
  <c r="AG292" i="2"/>
  <c r="R44" i="26"/>
  <c r="AG58" i="2"/>
  <c r="CU24" i="49"/>
  <c r="CV24" i="49"/>
  <c r="R49" i="27"/>
  <c r="AG248" i="2"/>
  <c r="R43" i="13"/>
  <c r="R56" i="13"/>
  <c r="R39" i="30"/>
  <c r="R31" i="30"/>
  <c r="Q51" i="30"/>
  <c r="R42" i="42"/>
  <c r="R44" i="37"/>
  <c r="R43" i="24"/>
  <c r="AG260" i="2"/>
  <c r="R32" i="44"/>
  <c r="R41" i="37"/>
  <c r="R48" i="26"/>
  <c r="R45" i="17"/>
  <c r="AG190" i="2"/>
  <c r="R47" i="38"/>
  <c r="R37" i="38"/>
  <c r="W2" i="52"/>
  <c r="AA15" i="2"/>
  <c r="AA114" i="2"/>
  <c r="AA186" i="2"/>
  <c r="AA61" i="2"/>
  <c r="AA196" i="2"/>
  <c r="AA115" i="2"/>
  <c r="AA261" i="2"/>
  <c r="AA83" i="2"/>
  <c r="AA34" i="2"/>
  <c r="AA193" i="2"/>
  <c r="AA266" i="2"/>
  <c r="AA92" i="2"/>
  <c r="AA19" i="2"/>
  <c r="AA81" i="2"/>
  <c r="AA54" i="2"/>
  <c r="AA295" i="2"/>
  <c r="AA210" i="2"/>
  <c r="AA123" i="2"/>
  <c r="AA208" i="2"/>
  <c r="AA294" i="2"/>
  <c r="AA22" i="2"/>
  <c r="AA153" i="2"/>
  <c r="AA167" i="2"/>
  <c r="AA209" i="2"/>
  <c r="AA39" i="2"/>
  <c r="AA269" i="2"/>
  <c r="AA259" i="2"/>
  <c r="AA53" i="2"/>
  <c r="AA251" i="2"/>
  <c r="AA66" i="2"/>
  <c r="AA73" i="2"/>
  <c r="AA189" i="2"/>
  <c r="AA267" i="2"/>
  <c r="AA23" i="2"/>
  <c r="AA201" i="2"/>
  <c r="AA76" i="2"/>
  <c r="AA99" i="2"/>
  <c r="AA134" i="2"/>
  <c r="AA74" i="2"/>
  <c r="AA47" i="2"/>
  <c r="AA282" i="2"/>
  <c r="AA21" i="2"/>
  <c r="AA214" i="2"/>
  <c r="AA293" i="2"/>
  <c r="AA234" i="2"/>
  <c r="AA149" i="2"/>
  <c r="AA182" i="2"/>
  <c r="AA195" i="2"/>
  <c r="AA100" i="2"/>
  <c r="AA152" i="2"/>
  <c r="AA37" i="2"/>
  <c r="AA283" i="2"/>
  <c r="AA97" i="2"/>
  <c r="AA85" i="2"/>
  <c r="AA207" i="2"/>
  <c r="AA113" i="2"/>
  <c r="AA145" i="2"/>
  <c r="AA108" i="2"/>
  <c r="AA159" i="2"/>
  <c r="AA141" i="2"/>
  <c r="AA188" i="2"/>
  <c r="AA172" i="2"/>
  <c r="AA98" i="2"/>
  <c r="AA223" i="2"/>
  <c r="AA75" i="2"/>
  <c r="AA235" i="2"/>
  <c r="AA58" i="2"/>
  <c r="AA77" i="2"/>
  <c r="AA94" i="2"/>
  <c r="AA133" i="2"/>
  <c r="AA216" i="2"/>
  <c r="AA164" i="2"/>
  <c r="AA190" i="2"/>
  <c r="AA157" i="2"/>
  <c r="AA105" i="2"/>
  <c r="AA127" i="2"/>
  <c r="AA128" i="2"/>
  <c r="AA258" i="2"/>
  <c r="AA112" i="2"/>
  <c r="AA166" i="2"/>
  <c r="AA241" i="2"/>
  <c r="AA175" i="2"/>
  <c r="AA200" i="2"/>
  <c r="AA265" i="2"/>
  <c r="AA225" i="2"/>
  <c r="AA150" i="2"/>
  <c r="AA178" i="2"/>
  <c r="AA43" i="2"/>
  <c r="AA247" i="2"/>
  <c r="AA130" i="2"/>
  <c r="AA16" i="2"/>
  <c r="AA44" i="2"/>
  <c r="AA236" i="2"/>
  <c r="AA239" i="2"/>
  <c r="AA52" i="2"/>
  <c r="AA194" i="2"/>
  <c r="AA222" i="2"/>
  <c r="AA255" i="2"/>
  <c r="AA111" i="2"/>
  <c r="AA70" i="2"/>
  <c r="AA262" i="2"/>
  <c r="AA276" i="2"/>
  <c r="AA281" i="2"/>
  <c r="AA119" i="2"/>
  <c r="AA27" i="2"/>
  <c r="AA121" i="2"/>
  <c r="AA136" i="2"/>
  <c r="AA51" i="2"/>
  <c r="AA286" i="2"/>
  <c r="AA13" i="2"/>
  <c r="AA142" i="2"/>
  <c r="AA144" i="2"/>
  <c r="AA297" i="2"/>
  <c r="AA82" i="2"/>
  <c r="AA158" i="2"/>
  <c r="AA197" i="2"/>
  <c r="AA86" i="2"/>
  <c r="AA84" i="2"/>
  <c r="AA129" i="2"/>
  <c r="AA289" i="2"/>
  <c r="AA151" i="2"/>
  <c r="AA26" i="2"/>
  <c r="AA50" i="2"/>
  <c r="AA63" i="2"/>
  <c r="AA45" i="2"/>
  <c r="AA107" i="2"/>
  <c r="AA120" i="2"/>
  <c r="AA260" i="2"/>
  <c r="AA148" i="2"/>
  <c r="AA55" i="2"/>
  <c r="AA20" i="2"/>
  <c r="AA171" i="2"/>
  <c r="AA87" i="2"/>
  <c r="AA69" i="2"/>
  <c r="AA237" i="2"/>
  <c r="AA174" i="2"/>
  <c r="AA218" i="2"/>
  <c r="AA179" i="2"/>
  <c r="AA268" i="2"/>
  <c r="AA160" i="2"/>
  <c r="AA254" i="2"/>
  <c r="AA244" i="2"/>
  <c r="AA215" i="2"/>
  <c r="AA126" i="2"/>
  <c r="AA60" i="2"/>
  <c r="D51" i="49"/>
  <c r="AA30" i="2"/>
  <c r="AA253" i="2"/>
  <c r="AA221" i="2"/>
  <c r="AA204" i="2"/>
  <c r="AA240" i="2"/>
  <c r="AA187" i="2"/>
  <c r="AA280" i="2"/>
  <c r="AA59" i="2"/>
  <c r="AA161" i="2"/>
  <c r="AA245" i="2"/>
  <c r="AA203" i="2"/>
  <c r="AA116" i="2"/>
  <c r="AA91" i="2"/>
  <c r="AA287" i="2"/>
  <c r="AA168" i="2"/>
  <c r="AA252" i="2"/>
  <c r="AA62" i="2"/>
  <c r="AA90" i="2"/>
  <c r="AA106" i="2"/>
  <c r="AA273" i="2"/>
  <c r="AA31" i="2"/>
  <c r="AA180" i="2"/>
  <c r="AA211" i="2"/>
  <c r="AA279" i="2"/>
  <c r="AA238" i="2"/>
  <c r="AA101" i="2"/>
  <c r="AA140" i="2"/>
  <c r="AA248" i="2"/>
  <c r="AA288" i="2"/>
  <c r="AA135" i="2"/>
  <c r="AA202" i="2"/>
  <c r="AA224" i="2"/>
  <c r="AA275" i="2"/>
  <c r="AA38" i="2"/>
  <c r="AA217" i="2"/>
  <c r="AA185" i="2"/>
  <c r="AA28" i="2"/>
  <c r="AA122" i="2"/>
  <c r="AA246" i="2"/>
  <c r="AA226" i="2"/>
  <c r="AA137" i="2"/>
  <c r="AA290" i="2"/>
  <c r="AA36" i="2"/>
  <c r="AA274" i="2"/>
  <c r="CU7" i="49"/>
  <c r="AA165" i="2"/>
  <c r="AA46" i="2"/>
  <c r="AA143" i="2"/>
  <c r="AA67" i="2"/>
  <c r="AA35" i="2"/>
  <c r="AA68" i="2"/>
  <c r="AA42" i="2"/>
  <c r="AA104" i="2"/>
  <c r="AA93" i="2"/>
  <c r="AA296" i="2"/>
  <c r="AA272" i="2"/>
  <c r="AA173" i="2"/>
  <c r="AA181" i="2"/>
  <c r="AA29" i="2"/>
  <c r="R122" i="52" l="1"/>
  <c r="Y2" i="52"/>
  <c r="S2" i="52"/>
  <c r="R51" i="35"/>
  <c r="R58" i="35" s="1"/>
  <c r="R62" i="35" s="1"/>
  <c r="R51" i="18"/>
  <c r="R58" i="18" s="1"/>
  <c r="R62" i="18" s="1"/>
  <c r="AI291" i="2"/>
  <c r="H42" i="7" s="1"/>
  <c r="AI284" i="2"/>
  <c r="H41" i="7" s="1"/>
  <c r="R51" i="36"/>
  <c r="R58" i="36" s="1"/>
  <c r="R62" i="36" s="1"/>
  <c r="R51" i="19"/>
  <c r="R58" i="19" s="1"/>
  <c r="R62" i="19" s="1"/>
  <c r="R51" i="28"/>
  <c r="R58" i="28" s="1"/>
  <c r="R62" i="28" s="1"/>
  <c r="R51" i="14"/>
  <c r="Z272" i="2"/>
  <c r="Z296" i="2"/>
  <c r="Z93" i="2"/>
  <c r="Z104" i="2"/>
  <c r="Z143" i="2"/>
  <c r="Z274" i="2"/>
  <c r="Z290" i="2"/>
  <c r="Z137" i="2"/>
  <c r="Z246" i="2"/>
  <c r="Z122" i="2"/>
  <c r="Z275" i="2"/>
  <c r="Z135" i="2"/>
  <c r="Z288" i="2"/>
  <c r="Z248" i="2"/>
  <c r="Z140" i="2"/>
  <c r="Z101" i="2"/>
  <c r="Z238" i="2"/>
  <c r="Z279" i="2"/>
  <c r="Z273" i="2"/>
  <c r="Z106" i="2"/>
  <c r="Z90" i="2"/>
  <c r="Z252" i="2"/>
  <c r="Z287" i="2"/>
  <c r="Z91" i="2"/>
  <c r="Z116" i="2"/>
  <c r="Z245" i="2"/>
  <c r="Z280" i="2"/>
  <c r="Z240" i="2"/>
  <c r="Z253" i="2"/>
  <c r="N51" i="49"/>
  <c r="N90" i="49" s="1"/>
  <c r="Z126" i="2"/>
  <c r="Z244" i="2"/>
  <c r="Z254" i="2"/>
  <c r="Z268" i="2"/>
  <c r="Z237" i="2"/>
  <c r="Z87" i="2"/>
  <c r="Z148" i="2"/>
  <c r="Z260" i="2"/>
  <c r="Z120" i="2"/>
  <c r="Z107" i="2"/>
  <c r="Z151" i="2"/>
  <c r="Z289" i="2"/>
  <c r="Z129" i="2"/>
  <c r="Z84" i="2"/>
  <c r="Z86" i="2"/>
  <c r="Z82" i="2"/>
  <c r="Z297" i="2"/>
  <c r="Z144" i="2"/>
  <c r="Z142" i="2"/>
  <c r="Z286" i="2"/>
  <c r="Z136" i="2"/>
  <c r="Z121" i="2"/>
  <c r="Z119" i="2"/>
  <c r="Z281" i="2"/>
  <c r="Z276" i="2"/>
  <c r="Z262" i="2"/>
  <c r="Z111" i="2"/>
  <c r="Z255" i="2"/>
  <c r="Z239" i="2"/>
  <c r="Z236" i="2"/>
  <c r="Z130" i="2"/>
  <c r="Z247" i="2"/>
  <c r="Z150" i="2"/>
  <c r="Z265" i="2"/>
  <c r="Z241" i="2"/>
  <c r="Z112" i="2"/>
  <c r="Z258" i="2"/>
  <c r="Z128" i="2"/>
  <c r="Z127" i="2"/>
  <c r="Z105" i="2"/>
  <c r="Z133" i="2"/>
  <c r="Z94" i="2"/>
  <c r="Z235" i="2"/>
  <c r="Z98" i="2"/>
  <c r="Z141" i="2"/>
  <c r="Z108" i="2"/>
  <c r="Z145" i="2"/>
  <c r="Z113" i="2"/>
  <c r="Z85" i="2"/>
  <c r="Z97" i="2"/>
  <c r="Z283" i="2"/>
  <c r="Z152" i="2"/>
  <c r="Z100" i="2"/>
  <c r="Z149" i="2"/>
  <c r="Z234" i="2"/>
  <c r="Z293" i="2"/>
  <c r="Z282" i="2"/>
  <c r="Z134" i="2"/>
  <c r="Z99" i="2"/>
  <c r="Z267" i="2"/>
  <c r="Z251" i="2"/>
  <c r="Z259" i="2"/>
  <c r="Z269" i="2"/>
  <c r="Z153" i="2"/>
  <c r="Z294" i="2"/>
  <c r="Z123" i="2"/>
  <c r="Z295" i="2"/>
  <c r="Z81" i="2"/>
  <c r="Z92" i="2"/>
  <c r="Z266" i="2"/>
  <c r="Z83" i="2"/>
  <c r="Z261" i="2"/>
  <c r="Z115" i="2"/>
  <c r="Z114" i="2"/>
  <c r="AI277" i="2"/>
  <c r="AI40" i="2"/>
  <c r="H6" i="7" s="1"/>
  <c r="AG231" i="2"/>
  <c r="AH156" i="2"/>
  <c r="AI155" i="2"/>
  <c r="AI56" i="2"/>
  <c r="H8" i="7" s="1"/>
  <c r="AI176" i="2"/>
  <c r="AI117" i="2"/>
  <c r="AI131" i="2"/>
  <c r="AI205" i="2"/>
  <c r="AI249" i="2"/>
  <c r="R51" i="33"/>
  <c r="R58" i="33" s="1"/>
  <c r="R62" i="33" s="1"/>
  <c r="R51" i="39"/>
  <c r="R58" i="39" s="1"/>
  <c r="R62" i="39" s="1"/>
  <c r="R51" i="46"/>
  <c r="R58" i="46" s="1"/>
  <c r="R62" i="46" s="1"/>
  <c r="CV36" i="49"/>
  <c r="CU36" i="49" s="1"/>
  <c r="AI109" i="2"/>
  <c r="R51" i="24"/>
  <c r="R58" i="24" s="1"/>
  <c r="R62" i="24" s="1"/>
  <c r="CV25" i="49"/>
  <c r="CU25" i="49" s="1"/>
  <c r="AI191" i="2"/>
  <c r="AI79" i="2"/>
  <c r="AG154" i="2"/>
  <c r="AG78" i="2"/>
  <c r="AI8" i="2"/>
  <c r="H2" i="7" s="1"/>
  <c r="AH9" i="2"/>
  <c r="AH14" i="2"/>
  <c r="R51" i="38"/>
  <c r="R58" i="38" s="1"/>
  <c r="R62" i="38" s="1"/>
  <c r="AI88" i="2"/>
  <c r="AI232" i="2"/>
  <c r="AG298" i="2"/>
  <c r="R51" i="15"/>
  <c r="R51" i="45"/>
  <c r="R58" i="45" s="1"/>
  <c r="R62" i="45" s="1"/>
  <c r="R51" i="29"/>
  <c r="R58" i="29" s="1"/>
  <c r="R62" i="29" s="1"/>
  <c r="AI71" i="2"/>
  <c r="AH18" i="2"/>
  <c r="AI17" i="2"/>
  <c r="H3" i="7" s="1"/>
  <c r="R51" i="42"/>
  <c r="R58" i="42" s="1"/>
  <c r="R62" i="42" s="1"/>
  <c r="S3" i="52"/>
  <c r="S122" i="52" s="1"/>
  <c r="L122" i="52" s="1"/>
  <c r="AI24" i="2"/>
  <c r="H4" i="7" s="1"/>
  <c r="R51" i="11"/>
  <c r="AI263" i="2"/>
  <c r="AI48" i="2"/>
  <c r="H7" i="7" s="1"/>
  <c r="AI270" i="2"/>
  <c r="R51" i="44"/>
  <c r="R58" i="44" s="1"/>
  <c r="R62" i="44" s="1"/>
  <c r="R51" i="41"/>
  <c r="R58" i="41" s="1"/>
  <c r="R62" i="41" s="1"/>
  <c r="R51" i="21"/>
  <c r="R58" i="21" s="1"/>
  <c r="R62" i="21" s="1"/>
  <c r="R51" i="47"/>
  <c r="R58" i="47" s="1"/>
  <c r="R62" i="47" s="1"/>
  <c r="R51" i="13"/>
  <c r="AI242" i="2"/>
  <c r="AI162" i="2"/>
  <c r="AI138" i="2"/>
  <c r="R51" i="31"/>
  <c r="R58" i="31" s="1"/>
  <c r="R62" i="31" s="1"/>
  <c r="R51" i="20"/>
  <c r="R58" i="20" s="1"/>
  <c r="R62" i="20" s="1"/>
  <c r="AH10" i="2"/>
  <c r="AH12" i="2"/>
  <c r="AI32" i="2"/>
  <c r="R51" i="25"/>
  <c r="R58" i="25" s="1"/>
  <c r="R62" i="25" s="1"/>
  <c r="R51" i="30"/>
  <c r="R58" i="30" s="1"/>
  <c r="R62" i="30" s="1"/>
  <c r="R51" i="22"/>
  <c r="R58" i="22" s="1"/>
  <c r="R62" i="22" s="1"/>
  <c r="R51" i="16"/>
  <c r="AI212" i="2"/>
  <c r="R51" i="26"/>
  <c r="R58" i="26" s="1"/>
  <c r="R62" i="26" s="1"/>
  <c r="R51" i="34"/>
  <c r="R58" i="34" s="1"/>
  <c r="R62" i="34" s="1"/>
  <c r="AI95" i="2"/>
  <c r="AI256" i="2"/>
  <c r="CV46" i="49"/>
  <c r="CU46" i="49" s="1"/>
  <c r="AI169" i="2"/>
  <c r="CV14" i="49"/>
  <c r="AH11" i="2"/>
  <c r="R51" i="40"/>
  <c r="R58" i="40" s="1"/>
  <c r="R62" i="40" s="1"/>
  <c r="AI124" i="2"/>
  <c r="R51" i="37"/>
  <c r="R58" i="37" s="1"/>
  <c r="R62" i="37" s="1"/>
  <c r="AI219" i="2"/>
  <c r="R51" i="23"/>
  <c r="R58" i="23" s="1"/>
  <c r="R62" i="23" s="1"/>
  <c r="R51" i="17"/>
  <c r="AI146" i="2"/>
  <c r="R51" i="27"/>
  <c r="R58" i="27" s="1"/>
  <c r="R62" i="27" s="1"/>
  <c r="AI183" i="2"/>
  <c r="R51" i="43"/>
  <c r="R58" i="43" s="1"/>
  <c r="R62" i="43" s="1"/>
  <c r="AI102" i="2"/>
  <c r="AI198" i="2"/>
  <c r="R51" i="10"/>
  <c r="R58" i="10" s="1"/>
  <c r="AI64" i="2"/>
  <c r="R51" i="12"/>
  <c r="C48" i="7"/>
  <c r="R51" i="32"/>
  <c r="R58" i="32" s="1"/>
  <c r="R62" i="32" s="1"/>
  <c r="D26" i="7"/>
  <c r="D70" i="52"/>
  <c r="E176" i="2"/>
  <c r="E26" i="7"/>
  <c r="E79" i="2"/>
  <c r="D30" i="52"/>
  <c r="E12" i="7"/>
  <c r="D12" i="7"/>
  <c r="E25" i="7"/>
  <c r="D67" i="52"/>
  <c r="D25" i="7"/>
  <c r="E169" i="2"/>
  <c r="E88" i="2"/>
  <c r="D13" i="7"/>
  <c r="E13" i="7"/>
  <c r="D33" i="52"/>
  <c r="E232" i="2"/>
  <c r="D92" i="52"/>
  <c r="E34" i="7"/>
  <c r="D34" i="7"/>
  <c r="D6" i="7"/>
  <c r="Y290" i="2"/>
  <c r="Y135" i="2"/>
  <c r="Y287" i="2"/>
  <c r="Y126" i="2"/>
  <c r="Y260" i="2"/>
  <c r="Y86" i="2"/>
  <c r="Y286" i="2"/>
  <c r="Y262" i="2"/>
  <c r="Y236" i="2"/>
  <c r="Y145" i="2"/>
  <c r="Y100" i="2"/>
  <c r="Y282" i="2"/>
  <c r="Y267" i="2"/>
  <c r="AA250" i="2"/>
  <c r="E124" i="2"/>
  <c r="D48" i="52"/>
  <c r="D18" i="7"/>
  <c r="E18" i="7"/>
  <c r="AA80" i="2"/>
  <c r="AC42" i="2"/>
  <c r="AC43" i="2"/>
  <c r="AC41" i="2"/>
  <c r="AC33" i="2"/>
  <c r="AC31" i="2"/>
  <c r="AC57" i="2"/>
  <c r="AC23" i="2"/>
  <c r="AA49" i="2"/>
  <c r="D8" i="7"/>
  <c r="D30" i="7"/>
  <c r="E30" i="7"/>
  <c r="D82" i="52"/>
  <c r="E205" i="2"/>
  <c r="E131" i="2"/>
  <c r="E19" i="7"/>
  <c r="D51" i="52"/>
  <c r="D19" i="7"/>
  <c r="AB165" i="2"/>
  <c r="AB171" i="2"/>
  <c r="AB195" i="2"/>
  <c r="AB199" i="2"/>
  <c r="AB224" i="2"/>
  <c r="AB222" i="2"/>
  <c r="AB164" i="2"/>
  <c r="AB200" i="2"/>
  <c r="E24" i="7"/>
  <c r="D24" i="7"/>
  <c r="D64" i="52"/>
  <c r="E162" i="2"/>
  <c r="AC222" i="2"/>
  <c r="AC175" i="2"/>
  <c r="AC190" i="2"/>
  <c r="AC215" i="2"/>
  <c r="AC161" i="2"/>
  <c r="AC159" i="2"/>
  <c r="AA199" i="2"/>
  <c r="AB69" i="2"/>
  <c r="AB20" i="2"/>
  <c r="AB38" i="2"/>
  <c r="AB44" i="2"/>
  <c r="AB12" i="2"/>
  <c r="AB9" i="2"/>
  <c r="AB25" i="2"/>
  <c r="D79" i="52"/>
  <c r="E198" i="2"/>
  <c r="D29" i="7"/>
  <c r="E29" i="7"/>
  <c r="AB15" i="2"/>
  <c r="AB28" i="2"/>
  <c r="AB166" i="2"/>
  <c r="AA11" i="2"/>
  <c r="AC194" i="2"/>
  <c r="AA184" i="2"/>
  <c r="AB30" i="2"/>
  <c r="AB57" i="2"/>
  <c r="AB178" i="2"/>
  <c r="AC185" i="2"/>
  <c r="AC200" i="2"/>
  <c r="AB21" i="2"/>
  <c r="AB160" i="2"/>
  <c r="AC187" i="2"/>
  <c r="AB53" i="2"/>
  <c r="AB58" i="2"/>
  <c r="AC15" i="2"/>
  <c r="AB159" i="2"/>
  <c r="AB167" i="2"/>
  <c r="AC188" i="2"/>
  <c r="AB18" i="2"/>
  <c r="AB74" i="2"/>
  <c r="Y137" i="2"/>
  <c r="Y288" i="2"/>
  <c r="Y91" i="2"/>
  <c r="Y240" i="2"/>
  <c r="Y237" i="2"/>
  <c r="Y120" i="2"/>
  <c r="Y265" i="2"/>
  <c r="Y241" i="2"/>
  <c r="Y113" i="2"/>
  <c r="Y295" i="2"/>
  <c r="Y83" i="2"/>
  <c r="AA9" i="2"/>
  <c r="AA89" i="2"/>
  <c r="AC53" i="2"/>
  <c r="AC66" i="2"/>
  <c r="AC73" i="2"/>
  <c r="AC63" i="2"/>
  <c r="AC58" i="2"/>
  <c r="AC35" i="2"/>
  <c r="AC52" i="2"/>
  <c r="AC12" i="2"/>
  <c r="W3" i="52"/>
  <c r="D5" i="7"/>
  <c r="E14" i="7"/>
  <c r="D14" i="7"/>
  <c r="E95" i="2"/>
  <c r="D36" i="52"/>
  <c r="D31" i="7"/>
  <c r="E31" i="7"/>
  <c r="E212" i="2"/>
  <c r="D85" i="52"/>
  <c r="AB218" i="2"/>
  <c r="AB221" i="2"/>
  <c r="AB208" i="2"/>
  <c r="AB189" i="2"/>
  <c r="AB193" i="2"/>
  <c r="AB197" i="2"/>
  <c r="AB226" i="2"/>
  <c r="D116" i="52"/>
  <c r="E42" i="7"/>
  <c r="D42" i="7"/>
  <c r="E291" i="2"/>
  <c r="AA170" i="2"/>
  <c r="AC182" i="2"/>
  <c r="AC196" i="2"/>
  <c r="AC204" i="2"/>
  <c r="AC225" i="2"/>
  <c r="AC210" i="2"/>
  <c r="AC180" i="2"/>
  <c r="AC221" i="2"/>
  <c r="AC166" i="2"/>
  <c r="E138" i="2"/>
  <c r="D54" i="52"/>
  <c r="D20" i="7"/>
  <c r="E20" i="7"/>
  <c r="D2" i="7"/>
  <c r="AB34" i="2"/>
  <c r="AB26" i="2"/>
  <c r="AB39" i="2"/>
  <c r="AB33" i="2"/>
  <c r="AB14" i="2"/>
  <c r="AB156" i="2"/>
  <c r="AB215" i="2"/>
  <c r="AC156" i="2"/>
  <c r="AC207" i="2"/>
  <c r="AB23" i="2"/>
  <c r="AB46" i="2"/>
  <c r="AB181" i="2"/>
  <c r="AC164" i="2"/>
  <c r="AC172" i="2"/>
  <c r="AB19" i="2"/>
  <c r="AB10" i="2"/>
  <c r="AB175" i="2"/>
  <c r="AC174" i="2"/>
  <c r="AC170" i="2"/>
  <c r="AB51" i="2"/>
  <c r="E277" i="2"/>
  <c r="E40" i="7"/>
  <c r="D40" i="7"/>
  <c r="D110" i="52"/>
  <c r="AC167" i="2"/>
  <c r="AC217" i="2"/>
  <c r="AB68" i="2"/>
  <c r="Y248" i="2"/>
  <c r="Y273" i="2"/>
  <c r="Y116" i="2"/>
  <c r="Y244" i="2"/>
  <c r="Y136" i="2"/>
  <c r="Y111" i="2"/>
  <c r="Y112" i="2"/>
  <c r="Y98" i="2"/>
  <c r="Y261" i="2"/>
  <c r="D28" i="7"/>
  <c r="D76" i="52"/>
  <c r="E28" i="7"/>
  <c r="E191" i="2"/>
  <c r="R91" i="49"/>
  <c r="BB51" i="49" s="1"/>
  <c r="AC29" i="2"/>
  <c r="AC59" i="2"/>
  <c r="AC45" i="2"/>
  <c r="AC55" i="2"/>
  <c r="AC18" i="2"/>
  <c r="AC16" i="2"/>
  <c r="AC21" i="2"/>
  <c r="AC51" i="2"/>
  <c r="E109" i="2"/>
  <c r="E16" i="7"/>
  <c r="D16" i="7"/>
  <c r="D42" i="52"/>
  <c r="AB158" i="2"/>
  <c r="AB211" i="2"/>
  <c r="AB187" i="2"/>
  <c r="AB188" i="2"/>
  <c r="AB186" i="2"/>
  <c r="AB190" i="2"/>
  <c r="AB217" i="2"/>
  <c r="D73" i="52"/>
  <c r="D27" i="7"/>
  <c r="E27" i="7"/>
  <c r="E183" i="2"/>
  <c r="AC197" i="2"/>
  <c r="AC226" i="2"/>
  <c r="AC208" i="2"/>
  <c r="AC186" i="2"/>
  <c r="AC168" i="2"/>
  <c r="AC202" i="2"/>
  <c r="AC184" i="2"/>
  <c r="AC218" i="2"/>
  <c r="AB50" i="2"/>
  <c r="AB55" i="2"/>
  <c r="AB41" i="2"/>
  <c r="AB52" i="2"/>
  <c r="AB36" i="2"/>
  <c r="AB67" i="2"/>
  <c r="AB31" i="2"/>
  <c r="AB22" i="2"/>
  <c r="AC47" i="2"/>
  <c r="AA243" i="2"/>
  <c r="AB210" i="2"/>
  <c r="AB196" i="2"/>
  <c r="AC201" i="2"/>
  <c r="AC214" i="2"/>
  <c r="AB70" i="2"/>
  <c r="AB49" i="2"/>
  <c r="AB185" i="2"/>
  <c r="AC192" i="2"/>
  <c r="AC158" i="2"/>
  <c r="AB66" i="2"/>
  <c r="AB45" i="2"/>
  <c r="AB194" i="2"/>
  <c r="AC224" i="2"/>
  <c r="AC209" i="2"/>
  <c r="AB60" i="2"/>
  <c r="AC9" i="2"/>
  <c r="AB206" i="2"/>
  <c r="AA257" i="2"/>
  <c r="AC171" i="2"/>
  <c r="AB75" i="2"/>
  <c r="AB59" i="2"/>
  <c r="Y272" i="2"/>
  <c r="Y143" i="2"/>
  <c r="Y246" i="2"/>
  <c r="Y140" i="2"/>
  <c r="Y106" i="2"/>
  <c r="Y254" i="2"/>
  <c r="Y87" i="2"/>
  <c r="Y82" i="2"/>
  <c r="Y121" i="2"/>
  <c r="Y255" i="2"/>
  <c r="Y130" i="2"/>
  <c r="Y258" i="2"/>
  <c r="Y133" i="2"/>
  <c r="Y85" i="2"/>
  <c r="Y149" i="2"/>
  <c r="Y134" i="2"/>
  <c r="Y153" i="2"/>
  <c r="Y81" i="2"/>
  <c r="Y115" i="2"/>
  <c r="E8" i="7"/>
  <c r="D20" i="52"/>
  <c r="E56" i="2"/>
  <c r="AA118" i="2"/>
  <c r="E21" i="7"/>
  <c r="D57" i="52"/>
  <c r="E146" i="2"/>
  <c r="D21" i="7"/>
  <c r="AA192" i="2"/>
  <c r="AA233" i="2"/>
  <c r="AC49" i="2"/>
  <c r="AC26" i="2"/>
  <c r="AC75" i="2"/>
  <c r="AC76" i="2"/>
  <c r="AC54" i="2"/>
  <c r="AC39" i="2"/>
  <c r="AC19" i="2"/>
  <c r="AA271" i="2"/>
  <c r="AA10" i="2"/>
  <c r="AB180" i="2"/>
  <c r="AC165" i="2"/>
  <c r="AB43" i="2"/>
  <c r="AB35" i="2"/>
  <c r="AB214" i="2"/>
  <c r="E117" i="2"/>
  <c r="D45" i="52"/>
  <c r="E17" i="7"/>
  <c r="D17" i="7"/>
  <c r="Y296" i="2"/>
  <c r="Y122" i="2"/>
  <c r="Y101" i="2"/>
  <c r="Y90" i="2"/>
  <c r="Y245" i="2"/>
  <c r="Y253" i="2"/>
  <c r="Y151" i="2"/>
  <c r="Y297" i="2"/>
  <c r="Y247" i="2"/>
  <c r="Y128" i="2"/>
  <c r="Y94" i="2"/>
  <c r="Y97" i="2"/>
  <c r="Y234" i="2"/>
  <c r="Y99" i="2"/>
  <c r="Y251" i="2"/>
  <c r="AA278" i="2"/>
  <c r="AA156" i="2"/>
  <c r="AA132" i="2"/>
  <c r="E242" i="2"/>
  <c r="E35" i="7"/>
  <c r="D95" i="52"/>
  <c r="D35" i="7"/>
  <c r="AC22" i="2"/>
  <c r="AC34" i="2"/>
  <c r="AC11" i="2"/>
  <c r="AC46" i="2"/>
  <c r="AC61" i="2"/>
  <c r="AC20" i="2"/>
  <c r="AC50" i="2"/>
  <c r="AA25" i="2"/>
  <c r="AB202" i="2"/>
  <c r="AB170" i="2"/>
  <c r="AB223" i="2"/>
  <c r="AB192" i="2"/>
  <c r="AC178" i="2"/>
  <c r="E41" i="7"/>
  <c r="D113" i="52"/>
  <c r="D41" i="7"/>
  <c r="E284" i="2"/>
  <c r="AB11" i="2"/>
  <c r="AA33" i="2"/>
  <c r="AA125" i="2"/>
  <c r="AA103" i="2"/>
  <c r="Y93" i="2"/>
  <c r="Y238" i="2"/>
  <c r="Y268" i="2"/>
  <c r="Y289" i="2"/>
  <c r="Y144" i="2"/>
  <c r="Y119" i="2"/>
  <c r="Y127" i="2"/>
  <c r="Y141" i="2"/>
  <c r="Y283" i="2"/>
  <c r="Y293" i="2"/>
  <c r="Y294" i="2"/>
  <c r="Y92" i="2"/>
  <c r="AA14" i="2"/>
  <c r="D7" i="7"/>
  <c r="AC36" i="2"/>
  <c r="AC77" i="2"/>
  <c r="AC37" i="2"/>
  <c r="AC14" i="2"/>
  <c r="AC74" i="2"/>
  <c r="AC70" i="2"/>
  <c r="AC69" i="2"/>
  <c r="D3" i="7"/>
  <c r="E37" i="7"/>
  <c r="D101" i="52"/>
  <c r="E256" i="2"/>
  <c r="D37" i="7"/>
  <c r="AA163" i="2"/>
  <c r="AA12" i="2"/>
  <c r="AB209" i="2"/>
  <c r="AB225" i="2"/>
  <c r="AB174" i="2"/>
  <c r="AB203" i="2"/>
  <c r="AC173" i="2"/>
  <c r="AB42" i="2"/>
  <c r="AA264" i="2"/>
  <c r="AB182" i="2"/>
  <c r="AC206" i="2"/>
  <c r="AB37" i="2"/>
  <c r="Y104" i="2"/>
  <c r="Y274" i="2"/>
  <c r="Y275" i="2"/>
  <c r="Y279" i="2"/>
  <c r="Y252" i="2"/>
  <c r="D47" i="49"/>
  <c r="Y129" i="2"/>
  <c r="Y142" i="2"/>
  <c r="Y281" i="2"/>
  <c r="Y105" i="2"/>
  <c r="Y259" i="2"/>
  <c r="Y266" i="2"/>
  <c r="AA41" i="2"/>
  <c r="AA57" i="2"/>
  <c r="D98" i="52"/>
  <c r="E249" i="2"/>
  <c r="E36" i="7"/>
  <c r="D36" i="7"/>
  <c r="AC27" i="2"/>
  <c r="AC60" i="2"/>
  <c r="AC13" i="2"/>
  <c r="AC67" i="2"/>
  <c r="AC28" i="2"/>
  <c r="AB177" i="2"/>
  <c r="AC193" i="2"/>
  <c r="D4" i="7"/>
  <c r="Y280" i="2"/>
  <c r="Y148" i="2"/>
  <c r="Y107" i="2"/>
  <c r="Y84" i="2"/>
  <c r="Y276" i="2"/>
  <c r="Y239" i="2"/>
  <c r="Y150" i="2"/>
  <c r="Y235" i="2"/>
  <c r="Y108" i="2"/>
  <c r="Y152" i="2"/>
  <c r="Y269" i="2"/>
  <c r="Y123" i="2"/>
  <c r="Y114" i="2"/>
  <c r="AA177" i="2"/>
  <c r="AA206" i="2"/>
  <c r="AA110" i="2"/>
  <c r="D61" i="52"/>
  <c r="E23" i="7"/>
  <c r="D23" i="7"/>
  <c r="E155" i="2"/>
  <c r="E219" i="2"/>
  <c r="D88" i="52"/>
  <c r="D32" i="7"/>
  <c r="E32" i="7"/>
  <c r="AC62" i="2"/>
  <c r="AC10" i="2"/>
  <c r="AC30" i="2"/>
  <c r="AC44" i="2"/>
  <c r="AC68" i="2"/>
  <c r="AC38" i="2"/>
  <c r="AC25" i="2"/>
  <c r="D107" i="52"/>
  <c r="E39" i="7"/>
  <c r="D39" i="7"/>
  <c r="E270" i="2"/>
  <c r="E102" i="2"/>
  <c r="E15" i="7"/>
  <c r="D39" i="52"/>
  <c r="D15" i="7"/>
  <c r="AB207" i="2"/>
  <c r="AB184" i="2"/>
  <c r="AB201" i="2"/>
  <c r="AB216" i="2"/>
  <c r="AB161" i="2"/>
  <c r="AB168" i="2"/>
  <c r="AB172" i="2"/>
  <c r="AB179" i="2"/>
  <c r="AC216" i="2"/>
  <c r="AC181" i="2"/>
  <c r="AC223" i="2"/>
  <c r="AC179" i="2"/>
  <c r="AC160" i="2"/>
  <c r="AC163" i="2"/>
  <c r="AC189" i="2"/>
  <c r="D10" i="7"/>
  <c r="AB27" i="2"/>
  <c r="AB29" i="2"/>
  <c r="AB47" i="2"/>
  <c r="AB13" i="2"/>
  <c r="AB16" i="2"/>
  <c r="AB54" i="2"/>
  <c r="AB63" i="2"/>
  <c r="D9" i="7"/>
  <c r="AB163" i="2"/>
  <c r="AC177" i="2"/>
  <c r="AC157" i="2"/>
  <c r="AB77" i="2"/>
  <c r="AB61" i="2"/>
  <c r="AA96" i="2"/>
  <c r="AC195" i="2"/>
  <c r="D38" i="7"/>
  <c r="D104" i="52"/>
  <c r="E263" i="2"/>
  <c r="E38" i="7"/>
  <c r="AB73" i="2"/>
  <c r="AB173" i="2"/>
  <c r="AC203" i="2"/>
  <c r="AC199" i="2"/>
  <c r="AB62" i="2"/>
  <c r="AA18" i="2"/>
  <c r="AB204" i="2"/>
  <c r="AB157" i="2"/>
  <c r="AC211" i="2"/>
  <c r="AB76" i="2"/>
  <c r="J26" i="7" l="1"/>
  <c r="AK176" i="2"/>
  <c r="T71" i="52"/>
  <c r="T72" i="52"/>
  <c r="T70" i="52"/>
  <c r="J34" i="7"/>
  <c r="T92" i="52"/>
  <c r="T94" i="52"/>
  <c r="T93" i="52"/>
  <c r="AK232" i="2"/>
  <c r="T35" i="52"/>
  <c r="T34" i="52"/>
  <c r="T33" i="52"/>
  <c r="J13" i="7"/>
  <c r="AK88" i="2"/>
  <c r="AK169" i="2"/>
  <c r="T69" i="52"/>
  <c r="T67" i="52"/>
  <c r="T68" i="52"/>
  <c r="J25" i="7"/>
  <c r="J12" i="7"/>
  <c r="T32" i="52"/>
  <c r="T31" i="52"/>
  <c r="T30" i="52"/>
  <c r="AK79" i="2"/>
  <c r="R58" i="14"/>
  <c r="R62" i="14" s="1"/>
  <c r="Z76" i="2"/>
  <c r="Z157" i="2"/>
  <c r="Z204" i="2"/>
  <c r="Z18" i="2"/>
  <c r="Z62" i="2"/>
  <c r="Z173" i="2"/>
  <c r="Z73" i="2"/>
  <c r="J38" i="7"/>
  <c r="AK263" i="2"/>
  <c r="T104" i="52"/>
  <c r="T105" i="52"/>
  <c r="T106" i="52"/>
  <c r="Z96" i="2"/>
  <c r="Z61" i="2"/>
  <c r="Z77" i="2"/>
  <c r="Z63" i="2"/>
  <c r="Z54" i="2"/>
  <c r="Z16" i="2"/>
  <c r="Z13" i="2"/>
  <c r="Z47" i="2"/>
  <c r="Z29" i="2"/>
  <c r="Z27" i="2"/>
  <c r="Z179" i="2"/>
  <c r="Z172" i="2"/>
  <c r="Z168" i="2"/>
  <c r="Z161" i="2"/>
  <c r="Z216" i="2"/>
  <c r="Z201" i="2"/>
  <c r="Z207" i="2"/>
  <c r="T41" i="52"/>
  <c r="T40" i="52"/>
  <c r="T39" i="52"/>
  <c r="J15" i="7"/>
  <c r="AK102" i="2"/>
  <c r="AK270" i="2"/>
  <c r="J39" i="7"/>
  <c r="T109" i="52"/>
  <c r="T108" i="52"/>
  <c r="T107" i="52"/>
  <c r="J32" i="7"/>
  <c r="T89" i="52"/>
  <c r="T88" i="52"/>
  <c r="T90" i="52"/>
  <c r="AK219" i="2"/>
  <c r="AK155" i="2"/>
  <c r="D33" i="7"/>
  <c r="E33" i="7"/>
  <c r="J23" i="7"/>
  <c r="T62" i="52"/>
  <c r="T63" i="52"/>
  <c r="T61" i="52"/>
  <c r="Z110" i="2"/>
  <c r="Z206" i="2"/>
  <c r="Z177" i="2"/>
  <c r="J36" i="7"/>
  <c r="AK249" i="2"/>
  <c r="T100" i="52"/>
  <c r="T98" i="52"/>
  <c r="T99" i="52"/>
  <c r="Z57" i="2"/>
  <c r="Z41" i="2"/>
  <c r="Z37" i="2"/>
  <c r="Z182" i="2"/>
  <c r="Z264" i="2"/>
  <c r="Z42" i="2"/>
  <c r="Z203" i="2"/>
  <c r="Z174" i="2"/>
  <c r="Z225" i="2"/>
  <c r="Z209" i="2"/>
  <c r="Z12" i="2"/>
  <c r="Z163" i="2"/>
  <c r="AK256" i="2"/>
  <c r="T102" i="52"/>
  <c r="T101" i="52"/>
  <c r="T103" i="52"/>
  <c r="J37" i="7"/>
  <c r="Z14" i="2"/>
  <c r="Z103" i="2"/>
  <c r="Z125" i="2"/>
  <c r="Z33" i="2"/>
  <c r="AK284" i="2"/>
  <c r="AJ284" i="2"/>
  <c r="T113" i="52"/>
  <c r="T115" i="52"/>
  <c r="T114" i="52"/>
  <c r="J41" i="7"/>
  <c r="I41" i="7"/>
  <c r="Z223" i="2"/>
  <c r="Z202" i="2"/>
  <c r="Z25" i="2"/>
  <c r="D43" i="7"/>
  <c r="T96" i="52"/>
  <c r="T97" i="52"/>
  <c r="T95" i="52"/>
  <c r="J35" i="7"/>
  <c r="E43" i="7"/>
  <c r="AK242" i="2"/>
  <c r="Z132" i="2"/>
  <c r="Z156" i="2"/>
  <c r="C5" i="48"/>
  <c r="Z278" i="2"/>
  <c r="J17" i="7"/>
  <c r="T47" i="52"/>
  <c r="T45" i="52"/>
  <c r="T46" i="52"/>
  <c r="AK117" i="2"/>
  <c r="Z214" i="2"/>
  <c r="Z35" i="2"/>
  <c r="Z43" i="2"/>
  <c r="Z180" i="2"/>
  <c r="Z10" i="2"/>
  <c r="Z271" i="2"/>
  <c r="Z233" i="2"/>
  <c r="C6" i="48"/>
  <c r="G6" i="48" s="1"/>
  <c r="I6" i="48" s="1"/>
  <c r="Z192" i="2"/>
  <c r="AK146" i="2"/>
  <c r="T57" i="52"/>
  <c r="T59" i="52"/>
  <c r="T58" i="52"/>
  <c r="J21" i="7"/>
  <c r="Z118" i="2"/>
  <c r="AK56" i="2"/>
  <c r="AJ56" i="2"/>
  <c r="T22" i="52"/>
  <c r="T20" i="52"/>
  <c r="T21" i="52"/>
  <c r="J8" i="7"/>
  <c r="I8" i="7"/>
  <c r="Z59" i="2"/>
  <c r="Z75" i="2"/>
  <c r="Z257" i="2"/>
  <c r="Z60" i="2"/>
  <c r="Z194" i="2"/>
  <c r="Z45" i="2"/>
  <c r="Z66" i="2"/>
  <c r="Z185" i="2"/>
  <c r="Z70" i="2"/>
  <c r="Z196" i="2"/>
  <c r="Z210" i="2"/>
  <c r="Z243" i="2"/>
  <c r="Z22" i="2"/>
  <c r="Z31" i="2"/>
  <c r="Z67" i="2"/>
  <c r="Z36" i="2"/>
  <c r="Z52" i="2"/>
  <c r="Z55" i="2"/>
  <c r="Z50" i="2"/>
  <c r="AK183" i="2"/>
  <c r="J27" i="7"/>
  <c r="T75" i="52"/>
  <c r="T73" i="52"/>
  <c r="T74" i="52"/>
  <c r="Z217" i="2"/>
  <c r="Z190" i="2"/>
  <c r="Z186" i="2"/>
  <c r="Z188" i="2"/>
  <c r="Z187" i="2"/>
  <c r="Z211" i="2"/>
  <c r="Z158" i="2"/>
  <c r="T43" i="52"/>
  <c r="T42" i="52"/>
  <c r="T44" i="52"/>
  <c r="J16" i="7"/>
  <c r="AK109" i="2"/>
  <c r="BB91" i="49"/>
  <c r="AK191" i="2"/>
  <c r="J28" i="7"/>
  <c r="T76" i="52"/>
  <c r="T77" i="52"/>
  <c r="T78" i="52"/>
  <c r="Z68" i="2"/>
  <c r="T112" i="52"/>
  <c r="T111" i="52"/>
  <c r="T110" i="52"/>
  <c r="J40" i="7"/>
  <c r="AK277" i="2"/>
  <c r="Z51" i="2"/>
  <c r="Z175" i="2"/>
  <c r="Z19" i="2"/>
  <c r="Z181" i="2"/>
  <c r="Z46" i="2"/>
  <c r="Z23" i="2"/>
  <c r="Z215" i="2"/>
  <c r="Z39" i="2"/>
  <c r="Z26" i="2"/>
  <c r="Z34" i="2"/>
  <c r="D11" i="7"/>
  <c r="J20" i="7"/>
  <c r="T55" i="52"/>
  <c r="T56" i="52"/>
  <c r="T54" i="52"/>
  <c r="AK138" i="2"/>
  <c r="Z170" i="2"/>
  <c r="AK291" i="2"/>
  <c r="AJ291" i="2"/>
  <c r="J42" i="7"/>
  <c r="I42" i="7"/>
  <c r="T116" i="52"/>
  <c r="T117" i="52"/>
  <c r="T118" i="52"/>
  <c r="Z226" i="2"/>
  <c r="Z197" i="2"/>
  <c r="Z193" i="2"/>
  <c r="Z189" i="2"/>
  <c r="Z208" i="2"/>
  <c r="Z221" i="2"/>
  <c r="Z218" i="2"/>
  <c r="T85" i="52"/>
  <c r="T86" i="52"/>
  <c r="T87" i="52"/>
  <c r="AK212" i="2"/>
  <c r="J31" i="7"/>
  <c r="T37" i="52"/>
  <c r="T38" i="52"/>
  <c r="T36" i="52"/>
  <c r="AK95" i="2"/>
  <c r="D22" i="7"/>
  <c r="J14" i="7"/>
  <c r="E22" i="7"/>
  <c r="Y3" i="52"/>
  <c r="Z89" i="2"/>
  <c r="Z9" i="2"/>
  <c r="C3" i="48"/>
  <c r="G3" i="48" s="1"/>
  <c r="I3" i="48" s="1"/>
  <c r="L3" i="48" s="1"/>
  <c r="Z74" i="2"/>
  <c r="Z167" i="2"/>
  <c r="Z159" i="2"/>
  <c r="Z58" i="2"/>
  <c r="Z53" i="2"/>
  <c r="Z160" i="2"/>
  <c r="Z21" i="2"/>
  <c r="Z178" i="2"/>
  <c r="Z30" i="2"/>
  <c r="Z184" i="2"/>
  <c r="Z11" i="2"/>
  <c r="Z166" i="2"/>
  <c r="Z28" i="2"/>
  <c r="Z15" i="2"/>
  <c r="J29" i="7"/>
  <c r="AK198" i="2"/>
  <c r="T80" i="52"/>
  <c r="T79" i="52"/>
  <c r="T81" i="52"/>
  <c r="Z44" i="2"/>
  <c r="Z38" i="2"/>
  <c r="Z20" i="2"/>
  <c r="Z69" i="2"/>
  <c r="Z199" i="2"/>
  <c r="AK162" i="2"/>
  <c r="T66" i="52"/>
  <c r="T64" i="52"/>
  <c r="T65" i="52"/>
  <c r="J24" i="7"/>
  <c r="Z200" i="2"/>
  <c r="Z164" i="2"/>
  <c r="Z222" i="2"/>
  <c r="Z224" i="2"/>
  <c r="Z195" i="2"/>
  <c r="Z171" i="2"/>
  <c r="Z165" i="2"/>
  <c r="T52" i="52"/>
  <c r="T53" i="52"/>
  <c r="T51" i="52"/>
  <c r="J19" i="7"/>
  <c r="AK131" i="2"/>
  <c r="AK205" i="2"/>
  <c r="T83" i="52"/>
  <c r="T82" i="52"/>
  <c r="T84" i="52"/>
  <c r="J30" i="7"/>
  <c r="Z49" i="2"/>
  <c r="Z80" i="2"/>
  <c r="C4" i="48"/>
  <c r="J18" i="7"/>
  <c r="T48" i="52"/>
  <c r="T50" i="52"/>
  <c r="T49" i="52"/>
  <c r="AK124" i="2"/>
  <c r="Z250" i="2"/>
  <c r="AJ212" i="2"/>
  <c r="H31" i="7"/>
  <c r="I31" i="7" s="1"/>
  <c r="H29" i="7"/>
  <c r="I29" i="7" s="1"/>
  <c r="AJ198" i="2"/>
  <c r="H18" i="7"/>
  <c r="I18" i="7" s="1"/>
  <c r="AJ124" i="2"/>
  <c r="H5" i="7"/>
  <c r="H20" i="7"/>
  <c r="I20" i="7" s="1"/>
  <c r="AJ138" i="2"/>
  <c r="AJ263" i="2"/>
  <c r="H38" i="7"/>
  <c r="I38" i="7" s="1"/>
  <c r="AJ162" i="2"/>
  <c r="H24" i="7"/>
  <c r="I24" i="7" s="1"/>
  <c r="AJ79" i="2"/>
  <c r="H12" i="7"/>
  <c r="H16" i="7"/>
  <c r="I16" i="7" s="1"/>
  <c r="AJ109" i="2"/>
  <c r="H30" i="7"/>
  <c r="I30" i="7" s="1"/>
  <c r="AJ205" i="2"/>
  <c r="AJ256" i="2"/>
  <c r="H37" i="7"/>
  <c r="I37" i="7" s="1"/>
  <c r="R58" i="15"/>
  <c r="R62" i="15" s="1"/>
  <c r="R58" i="16"/>
  <c r="R62" i="16" s="1"/>
  <c r="AJ131" i="2"/>
  <c r="H19" i="7"/>
  <c r="I19" i="7" s="1"/>
  <c r="AJ277" i="2"/>
  <c r="H40" i="7"/>
  <c r="I40" i="7" s="1"/>
  <c r="H9" i="7"/>
  <c r="M58" i="10"/>
  <c r="R62" i="10"/>
  <c r="P58" i="10"/>
  <c r="H39" i="7"/>
  <c r="I39" i="7" s="1"/>
  <c r="AJ270" i="2"/>
  <c r="H28" i="7"/>
  <c r="I28" i="7" s="1"/>
  <c r="AJ191" i="2"/>
  <c r="H23" i="7"/>
  <c r="AJ155" i="2"/>
  <c r="AJ95" i="2"/>
  <c r="H14" i="7"/>
  <c r="I14" i="7" s="1"/>
  <c r="H27" i="7"/>
  <c r="I27" i="7" s="1"/>
  <c r="AJ183" i="2"/>
  <c r="CV47" i="49"/>
  <c r="A15" i="48" s="1"/>
  <c r="A17" i="48" s="1"/>
  <c r="G21" i="48" s="1"/>
  <c r="A21" i="48" s="1"/>
  <c r="CU14" i="49"/>
  <c r="P21" i="11" s="1"/>
  <c r="R56" i="11" s="1"/>
  <c r="R58" i="11" s="1"/>
  <c r="C47" i="7"/>
  <c r="C49" i="7" s="1"/>
  <c r="C50" i="7" s="1"/>
  <c r="AJ242" i="2"/>
  <c r="H35" i="7"/>
  <c r="I35" i="7" s="1"/>
  <c r="AJ232" i="2"/>
  <c r="H34" i="7"/>
  <c r="AG6" i="2"/>
  <c r="H17" i="7"/>
  <c r="I17" i="7" s="1"/>
  <c r="AJ117" i="2"/>
  <c r="AJ249" i="2"/>
  <c r="H36" i="7"/>
  <c r="I36" i="7" s="1"/>
  <c r="R58" i="13"/>
  <c r="R62" i="13" s="1"/>
  <c r="AJ102" i="2"/>
  <c r="H15" i="7"/>
  <c r="I15" i="7" s="1"/>
  <c r="AJ146" i="2"/>
  <c r="H21" i="7"/>
  <c r="I21" i="7" s="1"/>
  <c r="AJ219" i="2"/>
  <c r="H32" i="7"/>
  <c r="I32" i="7" s="1"/>
  <c r="AJ169" i="2"/>
  <c r="H25" i="7"/>
  <c r="I25" i="7" s="1"/>
  <c r="H10" i="7"/>
  <c r="H13" i="7"/>
  <c r="I13" i="7" s="1"/>
  <c r="AJ88" i="2"/>
  <c r="H26" i="7"/>
  <c r="I26" i="7" s="1"/>
  <c r="AJ176" i="2"/>
  <c r="R58" i="17"/>
  <c r="R62" i="17" s="1"/>
  <c r="D14" i="52"/>
  <c r="E40" i="2"/>
  <c r="E6" i="7"/>
  <c r="Y76" i="2"/>
  <c r="Y54" i="2"/>
  <c r="Y168" i="2"/>
  <c r="Y42" i="2"/>
  <c r="Y202" i="2"/>
  <c r="Y118" i="2"/>
  <c r="Y59" i="2"/>
  <c r="Y70" i="2"/>
  <c r="Y52" i="2"/>
  <c r="Y217" i="2"/>
  <c r="Y51" i="2"/>
  <c r="Y26" i="2"/>
  <c r="Y170" i="2"/>
  <c r="Y226" i="2"/>
  <c r="Y167" i="2"/>
  <c r="Y184" i="2"/>
  <c r="Y195" i="2"/>
  <c r="Y60" i="2"/>
  <c r="Y28" i="2"/>
  <c r="Y89" i="2"/>
  <c r="Y20" i="2"/>
  <c r="E10" i="7"/>
  <c r="E71" i="2"/>
  <c r="D26" i="52"/>
  <c r="Y157" i="2"/>
  <c r="Y16" i="2"/>
  <c r="Y161" i="2"/>
  <c r="Y203" i="2"/>
  <c r="Y25" i="2"/>
  <c r="Y132" i="2"/>
  <c r="Y75" i="2"/>
  <c r="Y196" i="2"/>
  <c r="Y55" i="2"/>
  <c r="Y190" i="2"/>
  <c r="Y175" i="2"/>
  <c r="Y34" i="2"/>
  <c r="Y197" i="2"/>
  <c r="Y159" i="2"/>
  <c r="Y11" i="2"/>
  <c r="Y171" i="2"/>
  <c r="Y188" i="2"/>
  <c r="Y53" i="2"/>
  <c r="Y178" i="2"/>
  <c r="Y204" i="2"/>
  <c r="Y13" i="2"/>
  <c r="Y216" i="2"/>
  <c r="Y174" i="2"/>
  <c r="Y214" i="2"/>
  <c r="Y192" i="2"/>
  <c r="Y257" i="2"/>
  <c r="Y210" i="2"/>
  <c r="Y50" i="2"/>
  <c r="Y186" i="2"/>
  <c r="Y68" i="2"/>
  <c r="Y19" i="2"/>
  <c r="Y193" i="2"/>
  <c r="Y58" i="2"/>
  <c r="Y166" i="2"/>
  <c r="Y44" i="2"/>
  <c r="Y165" i="2"/>
  <c r="E64" i="2"/>
  <c r="D23" i="52"/>
  <c r="E9" i="7"/>
  <c r="E32" i="2"/>
  <c r="E5" i="7"/>
  <c r="D11" i="52"/>
  <c r="Y18" i="2"/>
  <c r="Y47" i="2"/>
  <c r="Y201" i="2"/>
  <c r="Y110" i="2"/>
  <c r="Y57" i="2"/>
  <c r="Y225" i="2"/>
  <c r="Y35" i="2"/>
  <c r="Y181" i="2"/>
  <c r="Y62" i="2"/>
  <c r="Y96" i="2"/>
  <c r="Y29" i="2"/>
  <c r="Y207" i="2"/>
  <c r="Y206" i="2"/>
  <c r="Y41" i="2"/>
  <c r="Y209" i="2"/>
  <c r="Y14" i="2"/>
  <c r="Y278" i="2"/>
  <c r="Y43" i="2"/>
  <c r="Y194" i="2"/>
  <c r="Y22" i="2"/>
  <c r="Y187" i="2"/>
  <c r="N91" i="49"/>
  <c r="Y46" i="2"/>
  <c r="Y160" i="2"/>
  <c r="D2" i="52"/>
  <c r="E2" i="7"/>
  <c r="E8" i="2"/>
  <c r="Y173" i="2"/>
  <c r="Y61" i="2"/>
  <c r="Y27" i="2"/>
  <c r="Y177" i="2"/>
  <c r="Y37" i="2"/>
  <c r="Y12" i="2"/>
  <c r="Y103" i="2"/>
  <c r="Y180" i="2"/>
  <c r="Y45" i="2"/>
  <c r="Y31" i="2"/>
  <c r="Y211" i="2"/>
  <c r="Y23" i="2"/>
  <c r="Y221" i="2"/>
  <c r="Y21" i="2"/>
  <c r="Y69" i="2"/>
  <c r="Y164" i="2"/>
  <c r="Y49" i="2"/>
  <c r="Y222" i="2"/>
  <c r="Y73" i="2"/>
  <c r="Y77" i="2"/>
  <c r="Y179" i="2"/>
  <c r="Y182" i="2"/>
  <c r="Y163" i="2"/>
  <c r="Y125" i="2"/>
  <c r="Y10" i="2"/>
  <c r="Y66" i="2"/>
  <c r="Y67" i="2"/>
  <c r="Y158" i="2"/>
  <c r="Y215" i="2"/>
  <c r="Y218" i="2"/>
  <c r="Y63" i="2"/>
  <c r="Y172" i="2"/>
  <c r="Y264" i="2"/>
  <c r="Y33" i="2"/>
  <c r="Y223" i="2"/>
  <c r="Y271" i="2"/>
  <c r="Y185" i="2"/>
  <c r="Y36" i="2"/>
  <c r="Y39" i="2"/>
  <c r="Y74" i="2"/>
  <c r="Y30" i="2"/>
  <c r="Y224" i="2"/>
  <c r="Y243" i="2"/>
  <c r="Y189" i="2"/>
  <c r="Y38" i="2"/>
  <c r="Y208" i="2"/>
  <c r="Y15" i="2"/>
  <c r="Y200" i="2"/>
  <c r="D17" i="52"/>
  <c r="E7" i="7"/>
  <c r="E48" i="2"/>
  <c r="Y250" i="2"/>
  <c r="Y199" i="2"/>
  <c r="H11" i="7" l="1"/>
  <c r="I6" i="7"/>
  <c r="J6" i="7"/>
  <c r="AK40" i="2"/>
  <c r="AJ40" i="2"/>
  <c r="T15" i="52"/>
  <c r="T14" i="52"/>
  <c r="T16" i="52"/>
  <c r="G5" i="48"/>
  <c r="I5" i="48" s="1"/>
  <c r="AK48" i="2"/>
  <c r="AJ48" i="2"/>
  <c r="J7" i="7"/>
  <c r="I7" i="7"/>
  <c r="T17" i="52"/>
  <c r="T19" i="52"/>
  <c r="T18" i="52"/>
  <c r="AK8" i="2"/>
  <c r="AJ8" i="2"/>
  <c r="I2" i="7"/>
  <c r="J2" i="7"/>
  <c r="T3" i="52"/>
  <c r="T2" i="52"/>
  <c r="T4" i="52"/>
  <c r="T12" i="52"/>
  <c r="T11" i="52"/>
  <c r="T13" i="52"/>
  <c r="J5" i="7"/>
  <c r="AK32" i="2"/>
  <c r="AJ32" i="2"/>
  <c r="J9" i="7"/>
  <c r="T24" i="52"/>
  <c r="T25" i="52"/>
  <c r="T23" i="52"/>
  <c r="AK64" i="2"/>
  <c r="AJ64" i="2"/>
  <c r="T27" i="52"/>
  <c r="T28" i="52"/>
  <c r="T26" i="52"/>
  <c r="AK71" i="2"/>
  <c r="AJ71" i="2"/>
  <c r="J10" i="7"/>
  <c r="H33" i="7"/>
  <c r="I23" i="7"/>
  <c r="I33" i="7" s="1"/>
  <c r="H43" i="7"/>
  <c r="I34" i="7"/>
  <c r="I43" i="7" s="1"/>
  <c r="G4" i="48"/>
  <c r="I4" i="48" s="1"/>
  <c r="Z78" i="2"/>
  <c r="I5" i="7"/>
  <c r="Z154" i="2"/>
  <c r="P58" i="11"/>
  <c r="M58" i="11"/>
  <c r="R62" i="11"/>
  <c r="Z231" i="2"/>
  <c r="D44" i="7"/>
  <c r="I10" i="7"/>
  <c r="A23" i="48"/>
  <c r="P21" i="12"/>
  <c r="R56" i="12" s="1"/>
  <c r="R58" i="12" s="1"/>
  <c r="A25" i="48"/>
  <c r="I12" i="7"/>
  <c r="I22" i="7" s="1"/>
  <c r="H22" i="7"/>
  <c r="I9" i="7"/>
  <c r="Z298" i="2"/>
  <c r="Y80" i="2"/>
  <c r="Y233" i="2"/>
  <c r="E3" i="7"/>
  <c r="E17" i="2"/>
  <c r="D5" i="52"/>
  <c r="Y9" i="2"/>
  <c r="Y156" i="2"/>
  <c r="Z6" i="2" l="1"/>
  <c r="Z5" i="2" s="1"/>
  <c r="H44" i="7"/>
  <c r="L6" i="48"/>
  <c r="K5" i="48"/>
  <c r="K3" i="48"/>
  <c r="M3" i="48" s="1"/>
  <c r="T6" i="52"/>
  <c r="T5" i="52"/>
  <c r="T7" i="52"/>
  <c r="AK17" i="2"/>
  <c r="AJ17" i="2"/>
  <c r="J3" i="7"/>
  <c r="I3" i="7"/>
  <c r="K6" i="48"/>
  <c r="M6" i="48" s="1"/>
  <c r="K4" i="48"/>
  <c r="M4" i="48" s="1"/>
  <c r="P58" i="12"/>
  <c r="M58" i="12"/>
  <c r="R62" i="12"/>
  <c r="L4" i="48"/>
  <c r="L5" i="48"/>
  <c r="E24" i="2"/>
  <c r="E4" i="7"/>
  <c r="D8" i="52"/>
  <c r="T8" i="52" l="1"/>
  <c r="T9" i="52"/>
  <c r="T10" i="52"/>
  <c r="I4" i="7"/>
  <c r="I11" i="7" s="1"/>
  <c r="I44" i="7" s="1"/>
  <c r="J4" i="7"/>
  <c r="E11" i="7"/>
  <c r="E44" i="7" s="1"/>
  <c r="AK24" i="2"/>
  <c r="AJ24" i="2"/>
  <c r="E78" i="2"/>
  <c r="M5" i="48"/>
  <c r="M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K4" authorId="0" shapeId="0" xr:uid="{00000000-0006-0000-0100-000001000000}">
      <text>
        <r>
          <rPr>
            <b/>
            <sz val="9"/>
            <color rgb="FF000000"/>
            <rFont val="Segoe UI"/>
            <family val="2"/>
          </rPr>
          <t>Helmut Frik:</t>
        </r>
        <r>
          <rPr>
            <sz val="9"/>
            <color rgb="FF000000"/>
            <rFont val="Segoe UI"/>
            <family val="2"/>
          </rPr>
          <t xml:space="preserve">
</t>
        </r>
        <r>
          <rPr>
            <sz val="9"/>
            <color rgb="FF000000"/>
            <rFont val="Segoe UI"/>
            <family val="2"/>
          </rPr>
          <t xml:space="preserve">Wenn hier ein "X" ausgewählt wird, sind die Daten detailliert in den Blättern der Raumweisen Heizlastberechnung einzutragen. Wird hier "" ausgewählt, sind die Daten in dieser Tabelle einzutragen. 
</t>
        </r>
      </text>
    </comment>
    <comment ref="K5" authorId="0" shapeId="0" xr:uid="{00000000-0006-0000-0100-000002000000}">
      <text>
        <r>
          <rPr>
            <b/>
            <sz val="9"/>
            <color rgb="FF000000"/>
            <rFont val="Segoe UI"/>
            <family val="2"/>
          </rPr>
          <t>Helmut Frik:</t>
        </r>
        <r>
          <rPr>
            <sz val="9"/>
            <color rgb="FF000000"/>
            <rFont val="Segoe UI"/>
            <family val="2"/>
          </rPr>
          <t xml:space="preserve">
</t>
        </r>
        <r>
          <rPr>
            <sz val="9"/>
            <color rgb="FF000000"/>
            <rFont val="Segoe UI"/>
            <family val="2"/>
          </rPr>
          <t xml:space="preserve">Hier ist das im Heizkreis zirkulierende Medium einzutragen
</t>
        </r>
      </text>
    </comment>
    <comment ref="K6" authorId="0" shapeId="0" xr:uid="{00000000-0006-0000-0100-000003000000}">
      <text>
        <r>
          <rPr>
            <b/>
            <sz val="9"/>
            <color rgb="FF000000"/>
            <rFont val="Segoe UI"/>
            <family val="2"/>
          </rPr>
          <t>Helmut Frik:</t>
        </r>
        <r>
          <rPr>
            <sz val="9"/>
            <color rgb="FF000000"/>
            <rFont val="Segoe UI"/>
            <family val="2"/>
          </rPr>
          <t xml:space="preserve">
</t>
        </r>
        <r>
          <rPr>
            <sz val="9"/>
            <color rgb="FF000000"/>
            <rFont val="Segoe UI"/>
            <family val="2"/>
          </rPr>
          <t xml:space="preserve">Wenn Heizkörper mit ihrem Heizwasserbedarf und ihren Druckverlusten bei den Verteilerzuleitungen und dem Gesamtdruckverlust in dieser Seite berücksichtigt werden sollen, hier ein "X" eintragen
</t>
        </r>
        <r>
          <rPr>
            <sz val="9"/>
            <color rgb="FF000000"/>
            <rFont val="Segoe UI"/>
            <family val="2"/>
          </rPr>
          <t xml:space="preserve"> 
</t>
        </r>
      </text>
    </comment>
    <comment ref="K8" authorId="0" shapeId="0" xr:uid="{00000000-0006-0000-0100-000004000000}">
      <text>
        <r>
          <rPr>
            <b/>
            <sz val="9"/>
            <color indexed="81"/>
            <rFont val="Segoe UI"/>
            <charset val="1"/>
          </rPr>
          <t>Helmut Frik:</t>
        </r>
        <r>
          <rPr>
            <sz val="9"/>
            <color indexed="81"/>
            <rFont val="Segoe UI"/>
            <charset val="1"/>
          </rPr>
          <t xml:space="preserve">
0 bei Fensterlüftung, sonst entsprechend den Daten der verwendeten Geräte.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0E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0E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0E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0E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0E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0E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0E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0E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0E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0E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0E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0E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0E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0E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0E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0E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0E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0E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0E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0E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0E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0E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0E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0E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0E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0E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0E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0E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0E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0E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0E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0E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0E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0F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0F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0F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0F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0F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0F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0F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0F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0F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0F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0F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0F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0F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0F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0F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0F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0F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0F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0F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0F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0F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0F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0F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0F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0F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0F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0F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0F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0F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0F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0F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0F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0F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0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0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0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0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0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0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0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0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0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0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0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0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0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0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0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0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0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0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0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0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0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0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0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0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0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0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0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0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0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0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0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0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0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1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1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1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1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1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1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1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1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1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1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1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1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1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1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1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1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1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1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1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1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1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1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1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1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1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1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1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1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1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1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1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1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1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2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2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2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2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2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2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2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2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2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2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2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2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2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2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2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2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2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2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2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2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2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2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2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2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2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2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2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2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2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2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2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2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2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3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3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3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3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3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3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3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3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3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3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3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3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3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3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3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3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3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3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3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3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3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3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3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3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3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3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3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3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3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3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3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3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3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4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4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4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4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4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4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4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4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4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4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4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4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4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4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4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4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4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4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4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4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4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4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4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4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4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4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4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4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4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4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4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4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4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5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5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5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5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5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5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5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5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5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5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5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5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5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5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5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5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5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5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5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5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5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5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5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5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5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5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5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5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5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5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5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5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5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6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6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6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6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6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6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6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6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6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6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6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6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6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6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6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6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6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6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6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6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6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6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6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6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6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6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6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6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6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6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6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6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6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7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7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7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7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7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7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7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7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7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7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7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7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7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7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7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7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7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7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7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7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7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700-000016000000}">
      <text>
        <r>
          <rPr>
            <b/>
            <sz val="9"/>
            <color rgb="FF000000"/>
            <rFont val="Segoe UI"/>
            <charset val="1"/>
          </rPr>
          <t>Helmut Frik:</t>
        </r>
        <r>
          <rPr>
            <sz val="9"/>
            <color rgb="FF000000"/>
            <rFont val="Segoe UI"/>
            <charset val="1"/>
          </rPr>
          <t xml:space="preserve">
</t>
        </r>
        <r>
          <rPr>
            <sz val="9"/>
            <color rgb="FF000000"/>
            <rFont val="Segoe UI"/>
            <charset val="1"/>
          </rPr>
          <t>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7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7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7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7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7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7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7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7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7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7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7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B7" authorId="0" shapeId="0" xr:uid="{00000000-0006-0000-0200-000001000000}">
      <text>
        <r>
          <rPr>
            <b/>
            <sz val="9"/>
            <color indexed="81"/>
            <rFont val="Segoe UI"/>
            <charset val="1"/>
          </rPr>
          <t>Helmut Frik:</t>
        </r>
        <r>
          <rPr>
            <sz val="9"/>
            <color indexed="81"/>
            <rFont val="Segoe UI"/>
            <charset val="1"/>
          </rPr>
          <t xml:space="preserve">
Etage in dem der bearbeitete Raum / Heizkreis liegt
</t>
        </r>
      </text>
    </comment>
    <comment ref="C7" authorId="0" shapeId="0" xr:uid="{00000000-0006-0000-0200-000002000000}">
      <text>
        <r>
          <rPr>
            <b/>
            <sz val="9"/>
            <color indexed="81"/>
            <rFont val="Segoe UI"/>
            <charset val="1"/>
          </rPr>
          <t>Helmut Frik:</t>
        </r>
        <r>
          <rPr>
            <sz val="9"/>
            <color indexed="81"/>
            <rFont val="Segoe UI"/>
            <charset val="1"/>
          </rPr>
          <t xml:space="preserve">
Formale Raumbezeichnung, mit deren Hilfe der Name des tabellenblatts für die Heizlastberechnung etc. ermittelt wird - nicht editieren. </t>
        </r>
      </text>
    </comment>
    <comment ref="D7" authorId="0" shapeId="0" xr:uid="{00000000-0006-0000-0200-000003000000}">
      <text>
        <r>
          <rPr>
            <b/>
            <sz val="9"/>
            <color indexed="81"/>
            <rFont val="Segoe UI"/>
            <charset val="1"/>
          </rPr>
          <t>Helmut Frik:</t>
        </r>
        <r>
          <rPr>
            <sz val="9"/>
            <color indexed="81"/>
            <rFont val="Segoe UI"/>
            <charset val="1"/>
          </rPr>
          <t xml:space="preserve">
Name des Raums, übernommen aus der raumweisen Heizlastberechnung oder der Eingabetabelle</t>
        </r>
      </text>
    </comment>
    <comment ref="E7" authorId="0" shapeId="0" xr:uid="{00000000-0006-0000-0200-000004000000}">
      <text>
        <r>
          <rPr>
            <b/>
            <sz val="9"/>
            <color indexed="81"/>
            <rFont val="Segoe UI"/>
            <charset val="1"/>
          </rPr>
          <t>Helmut Frik:</t>
        </r>
        <r>
          <rPr>
            <sz val="9"/>
            <color indexed="81"/>
            <rFont val="Segoe UI"/>
            <charset val="1"/>
          </rPr>
          <t xml:space="preserve">
Heizlast des Raumes, aus der raumweisen Heizlastberechnung oder der EIngabetabelle</t>
        </r>
      </text>
    </comment>
    <comment ref="F7" authorId="0" shapeId="0" xr:uid="{00000000-0006-0000-0200-000005000000}">
      <text>
        <r>
          <rPr>
            <b/>
            <sz val="9"/>
            <color indexed="81"/>
            <rFont val="Segoe UI"/>
            <charset val="1"/>
          </rPr>
          <t xml:space="preserve">Helmut Frik: Fläche des Raumes aus der Eingabetabelle, zur Kontrolle der beheizten Flächen. 
</t>
        </r>
        <r>
          <rPr>
            <sz val="9"/>
            <color indexed="81"/>
            <rFont val="Segoe UI"/>
            <charset val="1"/>
          </rPr>
          <t xml:space="preserve">
</t>
        </r>
      </text>
    </comment>
    <comment ref="G7" authorId="0" shapeId="0" xr:uid="{00000000-0006-0000-0200-000006000000}">
      <text>
        <r>
          <rPr>
            <b/>
            <sz val="9"/>
            <color rgb="FF000000"/>
            <rFont val="Segoe UI"/>
            <charset val="1"/>
          </rPr>
          <t>Helmut Frik:</t>
        </r>
        <r>
          <rPr>
            <sz val="9"/>
            <color rgb="FF000000"/>
            <rFont val="Segoe UI"/>
            <charset val="1"/>
          </rPr>
          <t xml:space="preserve">
</t>
        </r>
        <r>
          <rPr>
            <sz val="9"/>
            <color rgb="FF000000"/>
            <rFont val="Segoe UI"/>
            <charset val="1"/>
          </rPr>
          <t>Der sich aus Rohrlänge im Raum und mit dem Rohr belegter Fläche ergebende Verlegeabstand der Rohre.</t>
        </r>
      </text>
    </comment>
    <comment ref="H7" authorId="0" shapeId="0" xr:uid="{00000000-0006-0000-0200-000007000000}">
      <text>
        <r>
          <rPr>
            <b/>
            <sz val="9"/>
            <color rgb="FF000000"/>
            <rFont val="Segoe UI"/>
            <charset val="1"/>
          </rPr>
          <t>Helmut Frik:</t>
        </r>
        <r>
          <rPr>
            <sz val="9"/>
            <color rgb="FF000000"/>
            <rFont val="Segoe UI"/>
            <charset val="1"/>
          </rPr>
          <t xml:space="preserve">
</t>
        </r>
        <r>
          <rPr>
            <sz val="9"/>
            <color rgb="FF000000"/>
            <rFont val="Segoe UI"/>
            <charset val="1"/>
          </rPr>
          <t>Dimensionen des gewünschten Rohrs. Ist der gewünschte Querschnitt oder die gewünschte Kombination aus Rohr+Verlegeart+Belag nicht vorhanden, bitte das nächstähnliche Rohr auswählen.</t>
        </r>
      </text>
    </comment>
    <comment ref="I7" authorId="0" shapeId="0" xr:uid="{00000000-0006-0000-0200-000008000000}">
      <text>
        <r>
          <rPr>
            <b/>
            <sz val="9"/>
            <color rgb="FF000000"/>
            <rFont val="Segoe UI"/>
            <charset val="1"/>
          </rPr>
          <t xml:space="preserve">Helmut Frik:
</t>
        </r>
        <r>
          <rPr>
            <b/>
            <sz val="9"/>
            <color rgb="FF000000"/>
            <rFont val="Segoe UI"/>
            <charset val="1"/>
          </rPr>
          <t xml:space="preserve">FBH=Fussbodenheizung
</t>
        </r>
        <r>
          <rPr>
            <b/>
            <sz val="9"/>
            <color rgb="FF000000"/>
            <rFont val="Segoe UI"/>
            <charset val="1"/>
          </rPr>
          <t xml:space="preserve">WH=Wandheizung
</t>
        </r>
        <r>
          <rPr>
            <b/>
            <sz val="9"/>
            <color rgb="FF000000"/>
            <rFont val="Segoe UI"/>
            <charset val="1"/>
          </rPr>
          <t>DH=Deckenheizung - sprich wo befindet sich die Flächenheizung</t>
        </r>
        <r>
          <rPr>
            <sz val="9"/>
            <color rgb="FF000000"/>
            <rFont val="Segoe UI"/>
            <charset val="1"/>
          </rPr>
          <t xml:space="preserve">
</t>
        </r>
      </text>
    </comment>
    <comment ref="J7" authorId="0" shapeId="0" xr:uid="{00000000-0006-0000-0200-000009000000}">
      <text>
        <r>
          <rPr>
            <b/>
            <sz val="9"/>
            <color indexed="81"/>
            <rFont val="Segoe UI"/>
            <charset val="1"/>
          </rPr>
          <t>Helmut Frik:</t>
        </r>
        <r>
          <rPr>
            <sz val="9"/>
            <color indexed="81"/>
            <rFont val="Segoe UI"/>
            <charset val="1"/>
          </rPr>
          <t xml:space="preserve">
Hier ist der Belag, bzw. der von seiner dämmirkung her ähnlichste Belag anzugeben. </t>
        </r>
      </text>
    </comment>
    <comment ref="N7" authorId="0" shapeId="0" xr:uid="{00000000-0006-0000-0200-00000A000000}">
      <text>
        <r>
          <rPr>
            <b/>
            <sz val="9"/>
            <color indexed="81"/>
            <rFont val="Segoe UI"/>
            <charset val="1"/>
          </rPr>
          <t>Helmut Frik:</t>
        </r>
        <r>
          <rPr>
            <sz val="9"/>
            <color indexed="81"/>
            <rFont val="Segoe UI"/>
            <charset val="1"/>
          </rPr>
          <t xml:space="preserve">
Hier ist die Länge in Metern des Rohrs anzugeben, die tatsächlich im zu beheizenden Raum liegt</t>
        </r>
      </text>
    </comment>
    <comment ref="O7" authorId="0" shapeId="0" xr:uid="{00000000-0006-0000-0200-00000B000000}">
      <text>
        <r>
          <rPr>
            <b/>
            <sz val="9"/>
            <color indexed="81"/>
            <rFont val="Segoe UI"/>
            <charset val="1"/>
          </rPr>
          <t>Helmut Frik:</t>
        </r>
        <r>
          <rPr>
            <sz val="9"/>
            <color indexed="81"/>
            <rFont val="Segoe UI"/>
            <charset val="1"/>
          </rPr>
          <t xml:space="preserve">
Hier sind die Meter an Rohr anzugeben, die als Zuleitung zu einem Heizreis im Anbinderaum 1 (z.B. einem Flur oder Abstellraum, in dem der Heizkreisverteiler steht) verlaufen</t>
        </r>
      </text>
    </comment>
    <comment ref="P7" authorId="0" shapeId="0" xr:uid="{00000000-0006-0000-0200-00000C000000}">
      <text>
        <r>
          <rPr>
            <b/>
            <sz val="9"/>
            <color rgb="FF000000"/>
            <rFont val="Segoe UI"/>
            <charset val="1"/>
          </rPr>
          <t>Helmut Frik:Hier sind die Meter an Rohr anzugeben, die als Zuleitung zu einem Heizreis im Anbinderaum 2 (z.B. einem Flur oder Abstellraum, in dem der Heizkreisverteiler steht) verlaufen</t>
        </r>
        <r>
          <rPr>
            <sz val="9"/>
            <color rgb="FF000000"/>
            <rFont val="Segoe UI"/>
            <charset val="1"/>
          </rPr>
          <t xml:space="preserve">
</t>
        </r>
      </text>
    </comment>
    <comment ref="Q7" authorId="0" shapeId="0" xr:uid="{00000000-0006-0000-0200-00000D000000}">
      <text>
        <r>
          <rPr>
            <b/>
            <sz val="9"/>
            <color indexed="81"/>
            <rFont val="Segoe UI"/>
            <charset val="1"/>
          </rPr>
          <t>Helmut Frik:</t>
        </r>
        <r>
          <rPr>
            <sz val="9"/>
            <color indexed="81"/>
            <rFont val="Segoe UI"/>
            <charset val="1"/>
          </rPr>
          <t xml:space="preserve">
Die Fläche im zu beheizenden Raum, auf der die in Spalte N angegebenen Rohrmeter verlegt werden sollen. </t>
        </r>
      </text>
    </comment>
    <comment ref="R7" authorId="0" shapeId="0" xr:uid="{00000000-0006-0000-0200-00000E000000}">
      <text>
        <r>
          <rPr>
            <b/>
            <sz val="9"/>
            <color rgb="FF000000"/>
            <rFont val="Segoe UI"/>
            <charset val="1"/>
          </rPr>
          <t xml:space="preserve">Helmut Frik:
</t>
        </r>
        <r>
          <rPr>
            <b/>
            <sz val="9"/>
            <color rgb="FF000000"/>
            <rFont val="Segoe UI"/>
            <charset val="1"/>
          </rPr>
          <t xml:space="preserve">Die Fläche im Anbinderaum, auf der die in Spalte O/P angegebenen Rohrmeter verlegt werden sollen. </t>
        </r>
        <r>
          <rPr>
            <sz val="9"/>
            <color rgb="FF000000"/>
            <rFont val="Segoe UI"/>
            <charset val="1"/>
          </rPr>
          <t xml:space="preserve">
</t>
        </r>
      </text>
    </comment>
    <comment ref="S7" authorId="0" shapeId="0" xr:uid="{00000000-0006-0000-0200-00000F000000}">
      <text>
        <r>
          <rPr>
            <b/>
            <sz val="9"/>
            <color rgb="FF000000"/>
            <rFont val="Segoe UI"/>
            <charset val="1"/>
          </rPr>
          <t>Helmut Frik:</t>
        </r>
        <r>
          <rPr>
            <sz val="9"/>
            <color rgb="FF000000"/>
            <rFont val="Segoe UI"/>
            <charset val="1"/>
          </rPr>
          <t xml:space="preserve">
</t>
        </r>
        <r>
          <rPr>
            <sz val="9"/>
            <color rgb="FF000000"/>
            <rFont val="Segoe UI"/>
            <charset val="1"/>
          </rPr>
          <t xml:space="preserve">Die Fläche im Anbinderaum, auf der die in Spalte O/P angegebenen Rohrmeter verlegt werden sollen. 
</t>
        </r>
      </text>
    </comment>
    <comment ref="V7" authorId="0" shapeId="0" xr:uid="{00000000-0006-0000-0200-000010000000}">
      <text>
        <r>
          <rPr>
            <b/>
            <sz val="9"/>
            <color indexed="81"/>
            <rFont val="Segoe UI"/>
            <charset val="1"/>
          </rPr>
          <t>Helmut Frik: 
Summe der Rohrlängen im Raum und in den Anbinderäumen, d.h. die gesamte rohrlänge dieses Heizkreises</t>
        </r>
        <r>
          <rPr>
            <sz val="9"/>
            <color indexed="81"/>
            <rFont val="Segoe UI"/>
            <charset val="1"/>
          </rPr>
          <t xml:space="preserve">
</t>
        </r>
      </text>
    </comment>
    <comment ref="X7" authorId="0" shapeId="0" xr:uid="{00000000-0006-0000-0200-000011000000}">
      <text>
        <r>
          <rPr>
            <b/>
            <sz val="9"/>
            <color rgb="FF000000"/>
            <rFont val="Segoe UI"/>
            <charset val="1"/>
          </rPr>
          <t>Helmut Frik:</t>
        </r>
        <r>
          <rPr>
            <sz val="9"/>
            <color rgb="FF000000"/>
            <rFont val="Segoe UI"/>
            <charset val="1"/>
          </rPr>
          <t xml:space="preserve">
</t>
        </r>
        <r>
          <rPr>
            <sz val="9"/>
            <color rgb="FF000000"/>
            <rFont val="Segoe UI"/>
            <charset val="1"/>
          </rPr>
          <t>Summe der in dem Raum verlegten Rohrmeter zur Kontrolle</t>
        </r>
      </text>
    </comment>
    <comment ref="Y7" authorId="0" shapeId="0" xr:uid="{00000000-0006-0000-0200-000012000000}">
      <text>
        <r>
          <rPr>
            <b/>
            <sz val="9"/>
            <color rgb="FF000000"/>
            <rFont val="Segoe UI"/>
            <charset val="1"/>
          </rPr>
          <t>Helmut Frik:</t>
        </r>
        <r>
          <rPr>
            <sz val="9"/>
            <color rgb="FF000000"/>
            <rFont val="Segoe UI"/>
            <charset val="1"/>
          </rPr>
          <t xml:space="preserve">
</t>
        </r>
        <r>
          <rPr>
            <sz val="9"/>
            <color rgb="FF000000"/>
            <rFont val="Segoe UI"/>
            <charset val="1"/>
          </rPr>
          <t xml:space="preserve">Der Druckverlust des Heizkreises, der sich bei der gewählten Kreisgeometrie+Oberflächenbeschaffenheit einstellt, wenn mit der angegebenen Vorlauftemperatur die angegebene Rücklauftemperatur erreicht wird.  
</t>
        </r>
      </text>
    </comment>
    <comment ref="Z7" authorId="0" shapeId="0" xr:uid="{00000000-0006-0000-0200-000013000000}">
      <text>
        <r>
          <rPr>
            <b/>
            <sz val="9"/>
            <color rgb="FF000000"/>
            <rFont val="Segoe UI"/>
            <charset val="1"/>
          </rPr>
          <t xml:space="preserve">Helmut Frik: Die menge an Heizwasser, die bei der angegebenen Vorlauftemperatur und Geometrie des Kreises inkl. Fussbodenbelägen durch den Kreis fliesst / fliessen muss, um die gewünschte Rüclklauftemperatur zu treffen. 
</t>
        </r>
        <r>
          <rPr>
            <sz val="9"/>
            <color rgb="FF000000"/>
            <rFont val="Segoe UI"/>
            <charset val="1"/>
          </rPr>
          <t xml:space="preserve">
</t>
        </r>
      </text>
    </comment>
    <comment ref="AA7" authorId="0" shapeId="0" xr:uid="{00000000-0006-0000-0200-000014000000}">
      <text>
        <r>
          <rPr>
            <b/>
            <sz val="9"/>
            <color rgb="FF000000"/>
            <rFont val="Segoe UI"/>
            <charset val="1"/>
          </rPr>
          <t xml:space="preserve">Helmut Frik: Die Heizwassermenge, die für den Raum benötigt wird (nicht für die Anbinderäume durch die der Heizkreis ebenfalls fliesst), zusammen mit den Heizwassermengen der Anbinderäume kommt dann die gesamte Heizwassermenge heraus, die durch den Heizkreis fliessen muss. 
</t>
        </r>
        <r>
          <rPr>
            <sz val="9"/>
            <color rgb="FF000000"/>
            <rFont val="Segoe UI"/>
            <charset val="1"/>
          </rPr>
          <t xml:space="preserve">
</t>
        </r>
      </text>
    </comment>
    <comment ref="AB7" authorId="0" shapeId="0" xr:uid="{00000000-0006-0000-0200-000015000000}">
      <text>
        <r>
          <rPr>
            <b/>
            <sz val="9"/>
            <color rgb="FF000000"/>
            <rFont val="Segoe UI"/>
            <charset val="1"/>
          </rPr>
          <t>Helmut Frik:</t>
        </r>
        <r>
          <rPr>
            <sz val="9"/>
            <color rgb="FF000000"/>
            <rFont val="Segoe UI"/>
            <charset val="1"/>
          </rPr>
          <t xml:space="preserve">
</t>
        </r>
        <r>
          <rPr>
            <sz val="9"/>
            <color rgb="FF000000"/>
            <rFont val="Segoe UI"/>
            <charset val="1"/>
          </rPr>
          <t xml:space="preserve">Die Heizwassermenge, die für den Anbinderaum benötigt wird (nicht für den eigentlich beheizten Raum durch die der Heizkreis ebenfalls führt), zusammen mit den Heizwassermengen des beheizten Raums und ggf. weiterer Anbinderäume kommt dann die gesamte Heizwassermenge heraus, die durch den Heizkreis fliessen muss. </t>
        </r>
      </text>
    </comment>
    <comment ref="AC7" authorId="0" shapeId="0" xr:uid="{00000000-0006-0000-0200-000016000000}">
      <text>
        <r>
          <rPr>
            <b/>
            <sz val="9"/>
            <color rgb="FF000000"/>
            <rFont val="Segoe UI"/>
            <charset val="1"/>
          </rPr>
          <t>Helmut Frik:</t>
        </r>
        <r>
          <rPr>
            <sz val="9"/>
            <color rgb="FF000000"/>
            <rFont val="Segoe UI"/>
            <charset val="1"/>
          </rPr>
          <t xml:space="preserve">
</t>
        </r>
        <r>
          <rPr>
            <sz val="9"/>
            <color rgb="FF000000"/>
            <rFont val="Segoe UI"/>
            <charset val="1"/>
          </rPr>
          <t xml:space="preserve">Die Heizwassermenge, die für den Anbinderaum benötigt wird (nicht für den eigentlich beheizten Raum durch die der Heizkreis ebenfalls führt), zusammen mit den Heizwassermengen des beheizten Raums und ggf. weiterer Anbinderäume kommt dann die gesamte Heizwassermenge heraus, die durch den Heizkreis fliessen muss. </t>
        </r>
      </text>
    </comment>
    <comment ref="AD7" authorId="0" shapeId="0" xr:uid="{00000000-0006-0000-0200-000017000000}">
      <text>
        <r>
          <rPr>
            <b/>
            <sz val="9"/>
            <color rgb="FF000000"/>
            <rFont val="Segoe UI"/>
            <charset val="1"/>
          </rPr>
          <t>Helmut Frik:</t>
        </r>
        <r>
          <rPr>
            <sz val="9"/>
            <color rgb="FF000000"/>
            <rFont val="Segoe UI"/>
            <charset val="1"/>
          </rPr>
          <t xml:space="preserve">
</t>
        </r>
        <r>
          <rPr>
            <sz val="9"/>
            <color rgb="FF000000"/>
            <rFont val="Segoe UI"/>
            <charset val="1"/>
          </rPr>
          <t>Die aus der raumweisen Heizlastberechnung bzw. der Eingabetabelle übernommene Soll-Raumtemperatur.</t>
        </r>
      </text>
    </comment>
    <comment ref="AE7" authorId="0" shapeId="0" xr:uid="{00000000-0006-0000-0200-000018000000}">
      <text>
        <r>
          <rPr>
            <b/>
            <sz val="9"/>
            <color indexed="81"/>
            <rFont val="Segoe UI"/>
            <charset val="1"/>
          </rPr>
          <t>Helmut Frik:</t>
        </r>
        <r>
          <rPr>
            <sz val="9"/>
            <color indexed="81"/>
            <rFont val="Segoe UI"/>
            <charset val="1"/>
          </rPr>
          <t xml:space="preserve">
Die sich aus der gewählten Verlegeart (Rohr, Fussboden/Wand/Deckenheizung, Bodenbelag) und der gewählten Verlegedichte ergebende Heizleistung je m², interpolierte aus den in dem Tabellenblatt "Daten" hinterlegten Werten für typische Verlegeabstände</t>
        </r>
      </text>
    </comment>
    <comment ref="AF7" authorId="0" shapeId="0" xr:uid="{00000000-0006-0000-0200-000019000000}">
      <text>
        <r>
          <rPr>
            <b/>
            <sz val="9"/>
            <color indexed="81"/>
            <rFont val="Segoe UI"/>
            <charset val="1"/>
          </rPr>
          <t>Helmut Frik:</t>
        </r>
        <r>
          <rPr>
            <sz val="9"/>
            <color indexed="81"/>
            <rFont val="Segoe UI"/>
            <charset val="1"/>
          </rPr>
          <t xml:space="preserve">
Die wirksame temperaturdifferenz zwischen der mittleren Heizwassertemperatur und der gewünschten Raumtemperatur</t>
        </r>
      </text>
    </comment>
    <comment ref="AG7" authorId="0" shapeId="0" xr:uid="{00000000-0006-0000-0200-00001A000000}">
      <text>
        <r>
          <rPr>
            <b/>
            <sz val="9"/>
            <color rgb="FF000000"/>
            <rFont val="Segoe UI"/>
            <charset val="1"/>
          </rPr>
          <t>Helmut Frik:</t>
        </r>
        <r>
          <rPr>
            <sz val="9"/>
            <color rgb="FF000000"/>
            <rFont val="Segoe UI"/>
            <charset val="1"/>
          </rPr>
          <t xml:space="preserve">
</t>
        </r>
        <r>
          <rPr>
            <sz val="9"/>
            <color rgb="FF000000"/>
            <rFont val="Segoe UI"/>
            <charset val="1"/>
          </rPr>
          <t>Die sich bei den gegebenen Parametern einstellede Heizleistung des Heizkreises</t>
        </r>
      </text>
    </comment>
    <comment ref="AH7" authorId="0" shapeId="0" xr:uid="{0ED17E7B-42C1-2A4B-8200-43266B587D7D}">
      <text>
        <r>
          <rPr>
            <b/>
            <sz val="9"/>
            <color rgb="FF000000"/>
            <rFont val="Segoe UI"/>
            <charset val="1"/>
          </rPr>
          <t>Helmut Frik:</t>
        </r>
        <r>
          <rPr>
            <sz val="9"/>
            <color rgb="FF000000"/>
            <rFont val="Segoe UI"/>
            <charset val="1"/>
          </rPr>
          <t xml:space="preserve">
</t>
        </r>
        <r>
          <rPr>
            <sz val="9"/>
            <color rgb="FF000000"/>
            <rFont val="Segoe UI"/>
            <charset val="1"/>
          </rPr>
          <t>Die sich bei den gegebenen Parametern einstellede Heizleistung des Heizkreises</t>
        </r>
      </text>
    </comment>
    <comment ref="AI7" authorId="0" shapeId="0" xr:uid="{00000000-0006-0000-0200-00001B000000}">
      <text>
        <r>
          <rPr>
            <b/>
            <sz val="9"/>
            <color indexed="81"/>
            <rFont val="Segoe UI"/>
            <charset val="1"/>
          </rPr>
          <t>Helmut Frik:</t>
        </r>
        <r>
          <rPr>
            <sz val="9"/>
            <color indexed="81"/>
            <rFont val="Segoe UI"/>
            <charset val="1"/>
          </rPr>
          <t xml:space="preserve">
Die sich bei den eingestellten Parametern einstellende Heizleistung im Raum
</t>
        </r>
      </text>
    </comment>
    <comment ref="AJ7" authorId="0" shapeId="0" xr:uid="{00000000-0006-0000-0200-00001C000000}">
      <text>
        <r>
          <rPr>
            <b/>
            <sz val="9"/>
            <color rgb="FF000000"/>
            <rFont val="Segoe UI"/>
            <charset val="1"/>
          </rPr>
          <t>Helmut Frik:</t>
        </r>
        <r>
          <rPr>
            <sz val="9"/>
            <color rgb="FF000000"/>
            <rFont val="Segoe UI"/>
            <charset val="1"/>
          </rPr>
          <t xml:space="preserve">
</t>
        </r>
        <r>
          <rPr>
            <sz val="9"/>
            <color rgb="FF000000"/>
            <rFont val="Segoe UI"/>
            <charset val="1"/>
          </rPr>
          <t xml:space="preserve">Die sich bei den eingegebenen Paramtern ergebene Differenz zwischen ist-Heizleistung und der vorgegebenen Soll-Heizleistung. Eine Überdeckung ist heizungstechnisch unkritisch, kostet aber Material bzw erlaubt niedrigere Vorlauftemperaturen und damit höhere Wirkungsgrade. 
</t>
        </r>
        <r>
          <rPr>
            <sz val="9"/>
            <color rgb="FF000000"/>
            <rFont val="Segoe UI"/>
            <charset val="1"/>
          </rPr>
          <t>Eine Unterdeckung bis 100W wird in der Regel unkritisch sein, dies entspricht der Heizleistung einer Person die sich im Raum aufhält..</t>
        </r>
      </text>
    </comment>
    <comment ref="AK7" authorId="0" shapeId="0" xr:uid="{4CD7629D-28C6-0C46-A6B3-B0EEED133B19}">
      <text>
        <r>
          <rPr>
            <b/>
            <sz val="9"/>
            <color rgb="FF000000"/>
            <rFont val="Segoe UI"/>
            <charset val="1"/>
          </rPr>
          <t>Helmut Frik:</t>
        </r>
        <r>
          <rPr>
            <sz val="9"/>
            <color rgb="FF000000"/>
            <rFont val="Segoe UI"/>
            <charset val="1"/>
          </rPr>
          <t xml:space="preserve">
</t>
        </r>
        <r>
          <rPr>
            <sz val="9"/>
            <color rgb="FF000000"/>
            <rFont val="Segoe UI"/>
            <charset val="1"/>
          </rPr>
          <t xml:space="preserve">Die sich bei den eingegebenen Paramtern ergebene Differenz zwischen ist-Heizleistung und der vorgegebenen Soll-Heizleistung. Eine Überdeckung ist heizungstechnisch unkritisch, kostet aber Material bzw erlaubt niedrigere Vorlauftemperaturen und damit höhere Wirkungsgrade. 
</t>
        </r>
        <r>
          <rPr>
            <sz val="9"/>
            <color rgb="FF000000"/>
            <rFont val="Segoe UI"/>
            <charset val="1"/>
          </rPr>
          <t>Eine Unterdeckung bis 100W wird in der Regel unkritisch sein, dies entspricht der Heizleistung einer Person die sich im Raum aufhält..</t>
        </r>
      </text>
    </comment>
    <comment ref="C139" authorId="0" shapeId="0" xr:uid="{00000000-0006-0000-0200-00001D000000}">
      <text>
        <r>
          <rPr>
            <b/>
            <sz val="9"/>
            <color indexed="81"/>
            <rFont val="Segoe UI"/>
            <charset val="1"/>
          </rPr>
          <t>Helmut Frik:</t>
        </r>
        <r>
          <rPr>
            <sz val="9"/>
            <color indexed="81"/>
            <rFont val="Segoe UI"/>
            <charset val="1"/>
          </rPr>
          <t xml:space="preserve">
Anbindelängen sind Rohrlängen, die zu Heizkreisen in anderen Räumen gehören, aber durch den Anbinderaum laufen und diesen ebenfalls beheizen.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8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8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8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8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8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8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8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8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8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8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8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8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8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8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8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8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8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8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8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8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8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8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8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8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8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8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8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8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8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8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8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8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8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9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9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9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9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9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9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9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9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9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9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9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9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9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9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9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9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9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9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9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9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9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9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9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9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9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9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9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9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9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9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9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9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9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A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A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A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A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A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A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A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A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A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A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A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A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A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A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A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A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A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A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A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A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A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A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A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A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A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A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A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A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A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A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A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A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A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B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B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B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B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B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B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B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B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B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B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B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B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B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B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B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B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B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B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B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B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B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B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B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B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B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B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B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B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B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B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B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B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B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C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C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C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C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C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C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C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C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C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C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C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C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C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C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C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C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C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C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C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C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C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C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C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C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C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C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C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C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C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C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C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C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C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D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D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D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D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D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D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D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D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D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D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D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D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D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D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D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D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D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D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D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D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D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D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D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D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D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D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D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D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D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D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D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D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D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E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E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E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E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E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E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E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E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E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E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E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E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E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E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E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E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E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E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E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E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E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E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E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E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E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E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E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E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E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E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E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E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E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1F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1F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1F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1F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1F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1F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1F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1F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1F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1F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1F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1F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1F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1F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1F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1F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1F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1F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1F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1F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1F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1F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1F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1F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1F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1F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1F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1F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1F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1F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1F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1F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1F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0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0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0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0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0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0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0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0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0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0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0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0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0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0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0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0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0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0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0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0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0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0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0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0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0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0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0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0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0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0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0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0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0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1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1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1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1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1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1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1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1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1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1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1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1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1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1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1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1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1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1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1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1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1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1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1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1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1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1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1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1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1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1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1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1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1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V23" authorId="0" shapeId="0" xr:uid="{00000000-0006-0000-0300-000001000000}">
      <text>
        <r>
          <rPr>
            <b/>
            <sz val="9"/>
            <color indexed="81"/>
            <rFont val="Segoe UI"/>
            <charset val="1"/>
          </rPr>
          <t>Helmut Frik:</t>
        </r>
        <r>
          <rPr>
            <sz val="9"/>
            <color indexed="81"/>
            <rFont val="Segoe UI"/>
            <charset val="1"/>
          </rPr>
          <t xml:space="preserve">
Laminare Strömungsverhältnisse trotz hohem Duchsatz
</t>
        </r>
      </text>
    </comment>
    <comment ref="X23" authorId="0" shapeId="0" xr:uid="{00000000-0006-0000-0300-000002000000}">
      <text>
        <r>
          <rPr>
            <b/>
            <sz val="9"/>
            <color indexed="81"/>
            <rFont val="Segoe UI"/>
            <charset val="1"/>
          </rPr>
          <t>Helmut Frik:</t>
        </r>
        <r>
          <rPr>
            <sz val="9"/>
            <color indexed="81"/>
            <rFont val="Segoe UI"/>
            <charset val="1"/>
          </rPr>
          <t xml:space="preserve">
Laminar
</t>
        </r>
      </text>
    </comment>
    <comment ref="V24" authorId="0" shapeId="0" xr:uid="{00000000-0006-0000-0300-000003000000}">
      <text>
        <r>
          <rPr>
            <b/>
            <sz val="9"/>
            <color indexed="81"/>
            <rFont val="Segoe UI"/>
            <charset val="1"/>
          </rPr>
          <t>Helmut Frik:</t>
        </r>
        <r>
          <rPr>
            <sz val="9"/>
            <color indexed="81"/>
            <rFont val="Segoe UI"/>
            <charset val="1"/>
          </rPr>
          <t xml:space="preserve">
Strömung wird hier trotz hohem Durchsatz laminar!
</t>
        </r>
      </text>
    </comment>
    <comment ref="X24" authorId="0" shapeId="0" xr:uid="{00000000-0006-0000-0300-000004000000}">
      <text>
        <r>
          <rPr>
            <b/>
            <sz val="9"/>
            <color indexed="81"/>
            <rFont val="Segoe UI"/>
            <charset val="1"/>
          </rPr>
          <t>Helmut Frik:</t>
        </r>
        <r>
          <rPr>
            <sz val="9"/>
            <color indexed="81"/>
            <rFont val="Segoe UI"/>
            <charset val="1"/>
          </rPr>
          <t xml:space="preserve">
Laminare Stömung
</t>
        </r>
      </text>
    </comment>
    <comment ref="V45" authorId="0" shapeId="0" xr:uid="{00000000-0006-0000-0300-000005000000}">
      <text>
        <r>
          <rPr>
            <b/>
            <sz val="9"/>
            <color indexed="81"/>
            <rFont val="Segoe UI"/>
            <charset val="1"/>
          </rPr>
          <t>Helmut Frik:</t>
        </r>
        <r>
          <rPr>
            <sz val="9"/>
            <color indexed="81"/>
            <rFont val="Segoe UI"/>
            <charset val="1"/>
          </rPr>
          <t xml:space="preserve">
Laminare Strömungsverhältnisse trotz hohem Duchsatz
</t>
        </r>
      </text>
    </comment>
    <comment ref="X45" authorId="0" shapeId="0" xr:uid="{00000000-0006-0000-0300-000006000000}">
      <text>
        <r>
          <rPr>
            <b/>
            <sz val="9"/>
            <color indexed="81"/>
            <rFont val="Segoe UI"/>
            <charset val="1"/>
          </rPr>
          <t>Helmut Frik:</t>
        </r>
        <r>
          <rPr>
            <sz val="9"/>
            <color indexed="81"/>
            <rFont val="Segoe UI"/>
            <charset val="1"/>
          </rPr>
          <t xml:space="preserve">
Laminar
</t>
        </r>
      </text>
    </comment>
    <comment ref="V46" authorId="0" shapeId="0" xr:uid="{00000000-0006-0000-0300-000007000000}">
      <text>
        <r>
          <rPr>
            <b/>
            <sz val="9"/>
            <color indexed="81"/>
            <rFont val="Segoe UI"/>
            <charset val="1"/>
          </rPr>
          <t>Helmut Frik:</t>
        </r>
        <r>
          <rPr>
            <sz val="9"/>
            <color indexed="81"/>
            <rFont val="Segoe UI"/>
            <charset val="1"/>
          </rPr>
          <t xml:space="preserve">
Strömung wird hier trotz hohem Durchsatz laminar!
</t>
        </r>
      </text>
    </comment>
    <comment ref="X46" authorId="0" shapeId="0" xr:uid="{00000000-0006-0000-0300-000008000000}">
      <text>
        <r>
          <rPr>
            <b/>
            <sz val="9"/>
            <color indexed="81"/>
            <rFont val="Segoe UI"/>
            <charset val="1"/>
          </rPr>
          <t>Helmut Frik:</t>
        </r>
        <r>
          <rPr>
            <sz val="9"/>
            <color indexed="81"/>
            <rFont val="Segoe UI"/>
            <charset val="1"/>
          </rPr>
          <t xml:space="preserve">
Laminare Stömung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2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2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2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2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2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2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2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2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2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2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2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2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2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2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2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2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2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2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2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2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2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2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2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2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2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2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2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2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2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2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2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2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2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3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3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3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3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3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3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3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3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3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3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3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3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3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3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3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3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3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3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3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3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3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3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3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3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3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3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3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3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3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3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3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3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3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4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4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4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4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4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4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4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4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4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4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4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4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4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4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4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4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4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4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4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4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4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4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4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4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4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4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4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4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4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4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4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4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4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5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5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5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5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5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5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5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5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5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5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5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5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5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5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5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5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5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5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5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5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5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5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5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5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5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5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5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5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5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5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5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5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5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6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6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6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6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6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6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6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6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6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6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6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6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6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6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6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6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6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6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6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6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6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6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6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6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6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6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6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6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6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6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6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6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6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7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7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7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7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7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7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7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7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7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7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7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7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7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7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7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7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7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7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7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7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7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7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7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7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7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7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7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7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7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7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7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7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7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8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8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8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8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8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8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8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8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8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8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8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8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8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8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8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8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8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8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8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8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8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8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8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8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8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8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8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8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8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8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8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8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8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9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9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9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9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9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9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9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9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9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9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9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9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9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9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9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9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9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9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9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9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9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9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9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9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9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9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9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9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9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9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9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9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9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A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A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A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A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A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A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A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A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A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A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A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A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A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A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A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A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A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A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A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A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A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A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A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A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A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A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A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A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A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A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A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A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A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B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B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B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B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B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B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B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B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B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B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B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B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B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B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B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B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B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B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B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B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B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B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B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B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B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B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B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B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B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B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B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B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B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C50" authorId="0" shapeId="0" xr:uid="{00000000-0006-0000-0400-000001000000}">
      <text>
        <r>
          <rPr>
            <b/>
            <sz val="9"/>
            <color indexed="81"/>
            <rFont val="Segoe UI"/>
            <family val="2"/>
          </rPr>
          <t>Helmut Frik:</t>
        </r>
        <r>
          <rPr>
            <sz val="9"/>
            <color indexed="81"/>
            <rFont val="Segoe UI"/>
            <family val="2"/>
          </rPr>
          <t xml:space="preserve">
Bei Zentraler Lüftung ohne Umluft sollte die Abluft etwas grösser sein als die Zuluft. 
Dies erfolgt, damit bei Undichtigkeiten Umgebungsluft angesaugt wird, und keine feuchte Innenraumluft in die kalte Konstruktion gedrückt wird. 
Denn in der Konstruktion könnten sich sonst  durch auskondensierendes Wasser Bauschäden ergeben.  
Die Abluft sollte aber auch nicht zu viel grösser sein als die Zuluft, aktuell ist die Grenze hier bei 10% eingestellt.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C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C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C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C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C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C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C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C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C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C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C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C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C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C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C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C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C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C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C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C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C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C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C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C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C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C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C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C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C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C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C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C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C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D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D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D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D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D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D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D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D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D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D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D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D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D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D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D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D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D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D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D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D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D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D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D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D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D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D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D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D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D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D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D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D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D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E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E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E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E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E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E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E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E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E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E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E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E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E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E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E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E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E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E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E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E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E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E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E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E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E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E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E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E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E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E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E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E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E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2F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2F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2F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2F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2F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2F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2F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2F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2F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2F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2F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2F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2F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2F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2F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2F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2F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2F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2F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2F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2F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2F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2F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2F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2F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2F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2F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2F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2F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2F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2F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2F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2F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30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30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30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30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30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30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30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30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30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30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30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30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30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30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30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30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30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30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30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30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30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30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30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30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30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30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30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30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30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30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30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30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30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31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31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31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31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31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31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31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31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31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31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31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31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31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31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31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31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31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31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31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31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31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31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31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31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31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31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31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31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31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31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31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31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31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D2" authorId="0" shapeId="0" xr:uid="{00000000-0006-0000-0500-000001000000}">
      <text>
        <r>
          <rPr>
            <b/>
            <sz val="9"/>
            <color indexed="81"/>
            <rFont val="Segoe UI"/>
            <family val="2"/>
          </rPr>
          <t>Helmut Frik:</t>
        </r>
        <r>
          <rPr>
            <sz val="9"/>
            <color indexed="81"/>
            <rFont val="Segoe UI"/>
            <family val="2"/>
          </rPr>
          <t xml:space="preserve">
Hier ist die einfache Rohrlänge einzutragen. Die Berechnung berücksichtigt die Länge zweimal. 
</t>
        </r>
      </text>
    </comment>
    <comment ref="N4" authorId="0" shapeId="0" xr:uid="{00000000-0006-0000-0500-000002000000}">
      <text>
        <r>
          <rPr>
            <b/>
            <sz val="9"/>
            <color rgb="FF000000"/>
            <rFont val="Segoe UI"/>
            <charset val="1"/>
          </rPr>
          <t>Helmut Frik:</t>
        </r>
        <r>
          <rPr>
            <sz val="9"/>
            <color rgb="FF000000"/>
            <rFont val="Segoe UI"/>
            <charset val="1"/>
          </rPr>
          <t xml:space="preserve">
</t>
        </r>
        <r>
          <rPr>
            <sz val="9"/>
            <color rgb="FF000000"/>
            <rFont val="Segoe UI"/>
            <charset val="1"/>
          </rPr>
          <t xml:space="preserve">Die Nummer ist der Spalte "A" zu entnehmen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 BI</author>
  </authors>
  <commentList>
    <comment ref="K1" authorId="0" shapeId="0" xr:uid="{E2E499FE-9324-D640-BEC1-697B8677ED9D}">
      <text>
        <r>
          <rPr>
            <b/>
            <sz val="10"/>
            <color rgb="FF000000"/>
            <rFont val="Tahoma"/>
            <family val="2"/>
          </rPr>
          <t>U BI:</t>
        </r>
        <r>
          <rPr>
            <sz val="10"/>
            <color rgb="FF000000"/>
            <rFont val="Tahoma"/>
            <family val="2"/>
          </rPr>
          <t xml:space="preserve">
</t>
        </r>
        <r>
          <rPr>
            <sz val="10"/>
            <color rgb="FF000000"/>
            <rFont val="Tahoma"/>
            <family val="2"/>
          </rPr>
          <t xml:space="preserve">Bezugsgröße für Datentabelle:
</t>
        </r>
        <r>
          <rPr>
            <sz val="10"/>
            <color rgb="FF000000"/>
            <rFont val="Tahoma"/>
            <family val="2"/>
          </rPr>
          <t>1 Glied = 50 mm</t>
        </r>
      </text>
    </comment>
    <comment ref="L1" authorId="0" shapeId="0" xr:uid="{9C8EDB8E-61FF-334E-82F0-F0AACE921686}">
      <text>
        <r>
          <rPr>
            <b/>
            <sz val="10"/>
            <color rgb="FF000000"/>
            <rFont val="Tahoma"/>
            <family val="2"/>
          </rPr>
          <t>U BI:</t>
        </r>
        <r>
          <rPr>
            <sz val="10"/>
            <color rgb="FF000000"/>
            <rFont val="Tahoma"/>
            <family val="2"/>
          </rPr>
          <t xml:space="preserve">
</t>
        </r>
        <r>
          <rPr>
            <sz val="10"/>
            <color rgb="FF000000"/>
            <rFont val="Tahoma"/>
            <family val="2"/>
          </rPr>
          <t xml:space="preserve">Wert für abweichende Spreizung.
</t>
        </r>
        <r>
          <rPr>
            <sz val="10"/>
            <color rgb="FF000000"/>
            <rFont val="Tahoma"/>
            <family val="2"/>
          </rPr>
          <t>"0" für inaktiven Heizkörper.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I3" authorId="0" shapeId="0" xr:uid="{00000000-0006-0000-0B00-000001000000}">
      <text>
        <r>
          <rPr>
            <b/>
            <sz val="9"/>
            <color indexed="81"/>
            <rFont val="Segoe UI"/>
            <charset val="1"/>
          </rPr>
          <t xml:space="preserve">Helmut Frik:Hier ist 0 einzufügen wenn keine KWL mit WRG zum Einsatz kommt
</t>
        </r>
        <r>
          <rPr>
            <sz val="9"/>
            <color indexed="81"/>
            <rFont val="Segoe UI"/>
            <charset val="1"/>
          </rPr>
          <t xml:space="preserve">
</t>
        </r>
      </text>
    </comment>
    <comment ref="A4" authorId="0" shapeId="0" xr:uid="{00000000-0006-0000-0B00-000002000000}">
      <text>
        <r>
          <rPr>
            <b/>
            <sz val="9"/>
            <color rgb="FF000000"/>
            <rFont val="Segoe UI"/>
            <charset val="1"/>
          </rPr>
          <t>Helmut Frik:</t>
        </r>
        <r>
          <rPr>
            <sz val="9"/>
            <color rgb="FF000000"/>
            <rFont val="Segoe UI"/>
            <charset val="1"/>
          </rPr>
          <t xml:space="preserve">
</t>
        </r>
        <r>
          <rPr>
            <sz val="9"/>
            <color rgb="FF000000"/>
            <rFont val="Segoe UI"/>
            <charset val="1"/>
          </rPr>
          <t xml:space="preserve">Hier sind die U-Werte die bei denm betrachteten Gebäude für die einzelnen flächigen Bauteile auftreten einzutragen
</t>
        </r>
      </text>
    </comment>
    <comment ref="F8" authorId="0" shapeId="0" xr:uid="{00000000-0006-0000-0B00-000003000000}">
      <text>
        <r>
          <rPr>
            <b/>
            <sz val="9"/>
            <color indexed="81"/>
            <rFont val="Segoe UI"/>
            <charset val="1"/>
          </rPr>
          <t>Helmut Frik:</t>
        </r>
        <r>
          <rPr>
            <sz val="9"/>
            <color indexed="81"/>
            <rFont val="Segoe UI"/>
            <charset val="1"/>
          </rPr>
          <t xml:space="preserve">
Hier die Normtemperatur für das betrachtete Gebäude einfügen, diese ist Standardabhängig, und in D zwischen -10 und -16°C
</t>
        </r>
      </text>
    </comment>
    <comment ref="E14" authorId="0" shapeId="0" xr:uid="{00000000-0006-0000-0B00-000004000000}">
      <text>
        <r>
          <rPr>
            <b/>
            <sz val="9"/>
            <color rgb="FF000000"/>
            <rFont val="Segoe UI"/>
            <charset val="1"/>
          </rPr>
          <t>Helmut Frik:</t>
        </r>
        <r>
          <rPr>
            <sz val="9"/>
            <color rgb="FF000000"/>
            <rFont val="Segoe UI"/>
            <charset val="1"/>
          </rPr>
          <t xml:space="preserve">
</t>
        </r>
        <r>
          <rPr>
            <sz val="9"/>
            <color rgb="FF000000"/>
            <rFont val="Segoe UI"/>
            <charset val="1"/>
          </rPr>
          <t xml:space="preserve">Hier können weitere Temperaturen vom Benutzer definiert und für die Heizlastberechnung genutzt werden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0C00-000001000000}">
      <text>
        <r>
          <rPr>
            <b/>
            <sz val="9"/>
            <color indexed="81"/>
            <rFont val="Segoe UI"/>
            <family val="2"/>
          </rPr>
          <t>Helmut Frik:</t>
        </r>
        <r>
          <rPr>
            <sz val="9"/>
            <color indexed="81"/>
            <rFont val="Segoe UI"/>
            <family val="2"/>
          </rPr>
          <t xml:space="preserve">
Hier ist der Name des Raums einzugeben
</t>
        </r>
      </text>
    </comment>
    <comment ref="P11" authorId="0" shapeId="0" xr:uid="{00000000-0006-0000-0C00-000002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0C00-000003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0C00-000004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0C00-000005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0C00-000006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0C00-000007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0C00-000008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0C00-000009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0C00-00000A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0°= Süd, -90°=Ost, 90°=West, 180°=Nord</t>
        </r>
      </text>
    </comment>
    <comment ref="C28" authorId="0" shapeId="0" xr:uid="{00000000-0006-0000-0C00-00000B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Fenster= Fläche die von aussen Sonneneinstrahlung erhalten kann
</t>
        </r>
      </text>
    </comment>
    <comment ref="D28" authorId="0" shapeId="0" xr:uid="{00000000-0006-0000-0C00-00000C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0C00-00000D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0C00-00000E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0C00-00000F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0C00-000010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0C00-000011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0C00-000012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0C00-000013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0C00-000014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0C00-000015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0C00-000016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0C00-000017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0C00-000018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0C00-000019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0C00-00001A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0C00-00001B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0C00-00001C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0C00-00001D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0C00-00001E000000}">
      <text>
        <r>
          <rPr>
            <b/>
            <sz val="9"/>
            <color rgb="FF000000"/>
            <rFont val="Segoe UI"/>
            <charset val="1"/>
          </rPr>
          <t>Helmut Frik:</t>
        </r>
        <r>
          <rPr>
            <sz val="9"/>
            <color rgb="FF000000"/>
            <rFont val="Segoe UI"/>
            <charset val="1"/>
          </rPr>
          <t xml:space="preserve">
</t>
        </r>
        <r>
          <rPr>
            <sz val="9"/>
            <color rgb="FF000000"/>
            <rFont val="Segoe UI"/>
            <charset val="1"/>
          </rPr>
          <t xml:space="preserve">Hier wird die Netto Heizlast ausgegeben
</t>
        </r>
      </text>
    </comment>
    <comment ref="R60" authorId="0" shapeId="0" xr:uid="{00000000-0006-0000-0C00-00001F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0C00-000020000000}">
      <text>
        <r>
          <rPr>
            <b/>
            <sz val="9"/>
            <color rgb="FF000000"/>
            <rFont val="Segoe UI"/>
            <charset val="1"/>
          </rPr>
          <t>Helmut Frik:</t>
        </r>
        <r>
          <rPr>
            <sz val="9"/>
            <color rgb="FF000000"/>
            <rFont val="Segoe UI"/>
            <charset val="1"/>
          </rPr>
          <t xml:space="preserve">
</t>
        </r>
        <r>
          <rPr>
            <sz val="9"/>
            <color rgb="FF000000"/>
            <rFont val="Segoe UI"/>
            <charset val="1"/>
          </rPr>
          <t xml:space="preserve">Hier wird die resultierende Gesamtheizlast ausgegeben
</t>
        </r>
        <r>
          <rPr>
            <sz val="9"/>
            <color rgb="FF000000"/>
            <rFont val="Segoe UI"/>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Helmut Frik</author>
  </authors>
  <commentList>
    <comment ref="N7" authorId="0" shapeId="0" xr:uid="{00000000-0006-0000-0D00-000001000000}">
      <text>
        <r>
          <rPr>
            <b/>
            <sz val="9"/>
            <color indexed="81"/>
            <rFont val="Segoe UI"/>
            <family val="2"/>
          </rPr>
          <t>Helmut Frik:</t>
        </r>
        <r>
          <rPr>
            <sz val="9"/>
            <color indexed="81"/>
            <rFont val="Segoe UI"/>
            <family val="2"/>
          </rPr>
          <t xml:space="preserve">
Hier ist der Name des Raums einzugeben
</t>
        </r>
      </text>
    </comment>
    <comment ref="P10" authorId="0" shapeId="0" xr:uid="{00000000-0006-0000-0D00-00000200000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xr:uid="{00000000-0006-0000-0D00-000003000000}">
      <text>
        <r>
          <rPr>
            <b/>
            <sz val="9"/>
            <color indexed="81"/>
            <rFont val="Segoe UI"/>
            <charset val="1"/>
          </rPr>
          <t>Helmut Frik:</t>
        </r>
        <r>
          <rPr>
            <sz val="9"/>
            <color indexed="81"/>
            <rFont val="Segoe UI"/>
            <charset val="1"/>
          </rPr>
          <t xml:space="preserve">
Hier ist einzugeben, wie oft je Stunde das Raumvolumen umgeschlagen werden soll. Eine genauere Berechnung in eigenen Tabellen wird noch folgen
</t>
        </r>
      </text>
    </comment>
    <comment ref="P13" authorId="0" shapeId="0" xr:uid="{00000000-0006-0000-0D00-000004000000}">
      <text>
        <r>
          <rPr>
            <b/>
            <sz val="9"/>
            <color indexed="81"/>
            <rFont val="Segoe UI"/>
            <charset val="1"/>
          </rPr>
          <t>Helmut Frik:</t>
        </r>
        <r>
          <rPr>
            <sz val="9"/>
            <color indexed="81"/>
            <rFont val="Segoe UI"/>
            <charset val="1"/>
          </rPr>
          <t xml:space="preserve">
Hier kann bedarfsweise ein globaler Temperaturreduktionsfaktor eingegeben werden, dieser wird aktuell jedoch nicht verwendet, da auf verschiedene Raumtemperaturen zurückgegriffen werden kann
</t>
        </r>
      </text>
    </comment>
    <comment ref="G17" authorId="0" shapeId="0" xr:uid="{00000000-0006-0000-0D00-000005000000}">
      <text>
        <r>
          <rPr>
            <b/>
            <sz val="9"/>
            <color indexed="81"/>
            <rFont val="Segoe UI"/>
            <charset val="1"/>
          </rPr>
          <t>Helmut Frik:</t>
        </r>
        <r>
          <rPr>
            <sz val="9"/>
            <color indexed="81"/>
            <rFont val="Segoe UI"/>
            <charset val="1"/>
          </rPr>
          <t xml:space="preserve">
Hier ist die Grundfläche des betrachteten Raumes einzugeben
Es ist die Bodenfläche einzugeben, nicht die Wohnfläche nach DIN 276 oder ähnliches
</t>
        </r>
      </text>
    </comment>
    <comment ref="P17" authorId="0" shapeId="0" xr:uid="{00000000-0006-0000-0D00-000006000000}">
      <text>
        <r>
          <rPr>
            <b/>
            <sz val="9"/>
            <color indexed="81"/>
            <rFont val="Segoe UI"/>
            <charset val="1"/>
          </rPr>
          <t>Helmut Frik:</t>
        </r>
        <r>
          <rPr>
            <sz val="9"/>
            <color indexed="81"/>
            <rFont val="Segoe UI"/>
            <charset val="1"/>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xr:uid="{00000000-0006-0000-0D00-000007000000}">
      <text>
        <r>
          <rPr>
            <b/>
            <sz val="9"/>
            <color indexed="81"/>
            <rFont val="Segoe UI"/>
            <charset val="1"/>
          </rPr>
          <t>Helmut Frik:</t>
        </r>
        <r>
          <rPr>
            <sz val="9"/>
            <color indexed="81"/>
            <rFont val="Segoe UI"/>
            <charset val="1"/>
          </rPr>
          <t xml:space="preserve">
Hier ist die Geschosshöhe einzugeben, also die Raumhöhe + die Dicke der Decke darüber. 
Bei Räumen mit Schräge ist die durchschnittliche Höhe anzugeben
</t>
        </r>
      </text>
    </comment>
    <comment ref="G21" authorId="0" shapeId="0" xr:uid="{00000000-0006-0000-0D00-000008000000}">
      <text>
        <r>
          <rPr>
            <b/>
            <sz val="9"/>
            <color indexed="81"/>
            <rFont val="Segoe UI"/>
            <charset val="1"/>
          </rPr>
          <t>Helmut Frik:</t>
        </r>
        <r>
          <rPr>
            <sz val="9"/>
            <color indexed="81"/>
            <rFont val="Segoe UI"/>
            <charset val="1"/>
          </rPr>
          <t xml:space="preserve">
Hier ist die Höhe der geschossdecke einzugeben
</t>
        </r>
      </text>
    </comment>
    <comment ref="G23" authorId="0" shapeId="0" xr:uid="{00000000-0006-0000-0D00-000009000000}">
      <text>
        <r>
          <rPr>
            <b/>
            <sz val="9"/>
            <color indexed="81"/>
            <rFont val="Segoe UI"/>
            <charset val="1"/>
          </rPr>
          <t>Helmut Frik:</t>
        </r>
        <r>
          <rPr>
            <sz val="9"/>
            <color indexed="81"/>
            <rFont val="Segoe UI"/>
            <charset val="1"/>
          </rPr>
          <t xml:space="preserve">
Hier wird die Raumhöhe aus der Geschosshöhe ermittelt
</t>
        </r>
      </text>
    </comment>
    <comment ref="G25" authorId="0" shapeId="0" xr:uid="{00000000-0006-0000-0D00-00000A000000}">
      <text>
        <r>
          <rPr>
            <b/>
            <sz val="9"/>
            <color indexed="81"/>
            <rFont val="Segoe UI"/>
            <charset val="1"/>
          </rPr>
          <t>Helmut Frik:</t>
        </r>
        <r>
          <rPr>
            <sz val="9"/>
            <color indexed="81"/>
            <rFont val="Segoe UI"/>
            <charset val="1"/>
          </rPr>
          <t xml:space="preserve">
Hier wird das Raumvolumen aus Raumhöhe und Grundfläche ermittelt.
</t>
        </r>
      </text>
    </comment>
    <comment ref="A28" authorId="0" shapeId="0" xr:uid="{00000000-0006-0000-0D00-00000B000000}">
      <text>
        <r>
          <rPr>
            <b/>
            <sz val="9"/>
            <color indexed="81"/>
            <rFont val="Segoe UI"/>
            <charset val="1"/>
          </rPr>
          <t>Helmut Frik:</t>
        </r>
        <r>
          <rPr>
            <sz val="9"/>
            <color indexed="81"/>
            <rFont val="Segoe UI"/>
            <charset val="1"/>
          </rPr>
          <t xml:space="preserve">
In dieser Spalte ist die Orientierung der aktuell eingegebenen Fläche einzugeben. Diese kann später für die Berechnung von solaren Gewinnen bei Fenstern genutzt werden. 
</t>
        </r>
      </text>
    </comment>
    <comment ref="C28" authorId="0" shapeId="0" xr:uid="{00000000-0006-0000-0D00-00000C000000}">
      <text>
        <r>
          <rPr>
            <b/>
            <sz val="9"/>
            <color indexed="81"/>
            <rFont val="Segoe UI"/>
            <charset val="1"/>
          </rPr>
          <t>Helmut Frik:</t>
        </r>
        <r>
          <rPr>
            <sz val="9"/>
            <color indexed="81"/>
            <rFont val="Segoe UI"/>
            <charset val="1"/>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xr:uid="{00000000-0006-0000-0D00-00000D000000}">
      <text>
        <r>
          <rPr>
            <b/>
            <sz val="9"/>
            <color indexed="81"/>
            <rFont val="Segoe UI"/>
            <charset val="1"/>
          </rPr>
          <t>Helmut Frik:</t>
        </r>
        <r>
          <rPr>
            <sz val="9"/>
            <color indexed="81"/>
            <rFont val="Segoe UI"/>
            <charset val="1"/>
          </rPr>
          <t xml:space="preserve">
Treten gleiche Flächen in einem Raum mehrfach auf können diese hier gemeinsam eingegeben werden, und durch eine Anzahl eingerechnet werden. </t>
        </r>
      </text>
    </comment>
    <comment ref="E28" authorId="0" shapeId="0" xr:uid="{00000000-0006-0000-0D00-00000E000000}">
      <text>
        <r>
          <rPr>
            <b/>
            <sz val="9"/>
            <color indexed="81"/>
            <rFont val="Segoe UI"/>
            <charset val="1"/>
          </rPr>
          <t>Helmut Frik:</t>
        </r>
        <r>
          <rPr>
            <sz val="9"/>
            <color indexed="81"/>
            <rFont val="Segoe UI"/>
            <charset val="1"/>
          </rPr>
          <t xml:space="preserve">
Hier ist die Breite der betrachteten Fläche einzugeben
</t>
        </r>
      </text>
    </comment>
    <comment ref="F28" authorId="0" shapeId="0" xr:uid="{00000000-0006-0000-0D00-00000F000000}">
      <text>
        <r>
          <rPr>
            <b/>
            <sz val="9"/>
            <color indexed="81"/>
            <rFont val="Segoe UI"/>
            <charset val="1"/>
          </rPr>
          <t>Helmut Frik:</t>
        </r>
        <r>
          <rPr>
            <sz val="9"/>
            <color indexed="81"/>
            <rFont val="Segoe UI"/>
            <charset val="1"/>
          </rPr>
          <t xml:space="preserve">
Hier ist die Höhe der eizugebenden Fläche anzugeben, ggf. inkl. Deckenhöhe
</t>
        </r>
      </text>
    </comment>
    <comment ref="G28" authorId="0" shapeId="0" xr:uid="{00000000-0006-0000-0D00-000010000000}">
      <text>
        <r>
          <rPr>
            <b/>
            <sz val="9"/>
            <color indexed="81"/>
            <rFont val="Segoe UI"/>
            <charset val="1"/>
          </rPr>
          <t>Helmut Frik:</t>
        </r>
        <r>
          <rPr>
            <sz val="9"/>
            <color indexed="81"/>
            <rFont val="Segoe UI"/>
            <charset val="1"/>
          </rPr>
          <t xml:space="preserve">
Hier wird die Bruttofläche ausgegeben
</t>
        </r>
      </text>
    </comment>
    <comment ref="H28" authorId="0" shapeId="0" xr:uid="{00000000-0006-0000-0D00-000011000000}">
      <text>
        <r>
          <rPr>
            <b/>
            <sz val="9"/>
            <color indexed="81"/>
            <rFont val="Segoe UI"/>
            <charset val="1"/>
          </rPr>
          <t>Helmut Frik:</t>
        </r>
        <r>
          <rPr>
            <sz val="9"/>
            <color indexed="81"/>
            <rFont val="Segoe UI"/>
            <charset val="1"/>
          </rPr>
          <t xml:space="preserve">
Hier werden Flächen mit abweichendem U-Wert, wie z.B. Fenster die in der Bruttofläche enthalten sind abgezogen. 
</t>
        </r>
      </text>
    </comment>
    <comment ref="I28" authorId="0" shapeId="0" xr:uid="{00000000-0006-0000-0D00-000012000000}">
      <text>
        <r>
          <rPr>
            <b/>
            <sz val="9"/>
            <color indexed="81"/>
            <rFont val="Segoe UI"/>
            <charset val="1"/>
          </rPr>
          <t>Helmut Frik:</t>
        </r>
        <r>
          <rPr>
            <sz val="9"/>
            <color indexed="81"/>
            <rFont val="Segoe UI"/>
            <charset val="1"/>
          </rPr>
          <t xml:space="preserve">
Hier wird die resultierende Nettofläche angegeben
</t>
        </r>
      </text>
    </comment>
    <comment ref="J28" authorId="0" shapeId="0" xr:uid="{00000000-0006-0000-0D00-000013000000}">
      <text>
        <r>
          <rPr>
            <b/>
            <sz val="9"/>
            <color indexed="81"/>
            <rFont val="Segoe UI"/>
            <charset val="1"/>
          </rPr>
          <t>Helmut Frik:</t>
        </r>
        <r>
          <rPr>
            <sz val="9"/>
            <color indexed="81"/>
            <rFont val="Segoe UI"/>
            <charset val="1"/>
          </rPr>
          <t xml:space="preserve">
Hier ist die Temperatur für den Angrenzenden raum anzugeben, z.B. Aussenluft, Erdreich, oder auch die temperatur des angrenzenden Wohnraums
</t>
        </r>
      </text>
    </comment>
    <comment ref="K28" authorId="0" shapeId="0" xr:uid="{00000000-0006-0000-0D00-000014000000}">
      <text>
        <r>
          <rPr>
            <b/>
            <sz val="9"/>
            <color indexed="81"/>
            <rFont val="Segoe UI"/>
            <charset val="1"/>
          </rPr>
          <t>Helmut Frik:</t>
        </r>
        <r>
          <rPr>
            <sz val="9"/>
            <color indexed="81"/>
            <rFont val="Segoe UI"/>
            <charset val="1"/>
          </rPr>
          <t xml:space="preserve">
Hier wird die gewählte temperatur ausgegeben
</t>
        </r>
      </text>
    </comment>
    <comment ref="L28" authorId="0" shapeId="0" xr:uid="{00000000-0006-0000-0D00-000015000000}">
      <text>
        <r>
          <rPr>
            <b/>
            <sz val="9"/>
            <color indexed="81"/>
            <rFont val="Segoe UI"/>
            <charset val="1"/>
          </rPr>
          <t>Helmut Frik:</t>
        </r>
        <r>
          <rPr>
            <sz val="9"/>
            <color indexed="81"/>
            <rFont val="Segoe UI"/>
            <charset val="1"/>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xr:uid="{00000000-0006-0000-0D00-000016000000}">
      <text>
        <r>
          <rPr>
            <b/>
            <sz val="9"/>
            <color indexed="81"/>
            <rFont val="Segoe UI"/>
            <charset val="1"/>
          </rPr>
          <t>Helmut Frik:</t>
        </r>
        <r>
          <rPr>
            <sz val="9"/>
            <color indexed="81"/>
            <rFont val="Segoe UI"/>
            <charset val="1"/>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xr:uid="{00000000-0006-0000-0D00-000017000000}">
      <text>
        <r>
          <rPr>
            <b/>
            <sz val="9"/>
            <color indexed="81"/>
            <rFont val="Segoe UI"/>
            <charset val="1"/>
          </rPr>
          <t>Helmut Frik:</t>
        </r>
        <r>
          <rPr>
            <sz val="9"/>
            <color indexed="81"/>
            <rFont val="Segoe UI"/>
            <charset val="1"/>
          </rPr>
          <t xml:space="preserve">
Hier wird der ausgewählte U-Wert ausgegeben
</t>
        </r>
      </text>
    </comment>
    <comment ref="O28" authorId="0" shapeId="0" xr:uid="{00000000-0006-0000-0D00-000018000000}">
      <text>
        <r>
          <rPr>
            <b/>
            <sz val="9"/>
            <color indexed="81"/>
            <rFont val="Segoe UI"/>
            <charset val="1"/>
          </rPr>
          <t>Helmut Frik:</t>
        </r>
        <r>
          <rPr>
            <sz val="9"/>
            <color indexed="81"/>
            <rFont val="Segoe UI"/>
            <charset val="1"/>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xr:uid="{00000000-0006-0000-0D00-000019000000}">
      <text>
        <r>
          <rPr>
            <b/>
            <sz val="9"/>
            <color indexed="81"/>
            <rFont val="Segoe UI"/>
            <charset val="1"/>
          </rPr>
          <t>Helmut Frik:</t>
        </r>
        <r>
          <rPr>
            <sz val="9"/>
            <color indexed="81"/>
            <rFont val="Segoe UI"/>
            <charset val="1"/>
          </rPr>
          <t xml:space="preserve">
Hier wird eder um die Wärmebrücken korrigierte U-Wert des Bauteils ausgegeben.
</t>
        </r>
      </text>
    </comment>
    <comment ref="Q28" authorId="0" shapeId="0" xr:uid="{00000000-0006-0000-0D00-00001A000000}">
      <text>
        <r>
          <rPr>
            <b/>
            <sz val="9"/>
            <color indexed="81"/>
            <rFont val="Segoe UI"/>
            <charset val="1"/>
          </rPr>
          <t>Helmut Frik:</t>
        </r>
        <r>
          <rPr>
            <sz val="9"/>
            <color indexed="81"/>
            <rFont val="Segoe UI"/>
            <charset val="1"/>
          </rPr>
          <t xml:space="preserve">
Hier wird der U-Wert multipliziert mit der Bruttofläche als Wärmeverlust je °K ausgegeben
</t>
        </r>
      </text>
    </comment>
    <comment ref="R28" authorId="0" shapeId="0" xr:uid="{00000000-0006-0000-0D00-00001B000000}">
      <text>
        <r>
          <rPr>
            <b/>
            <sz val="9"/>
            <color indexed="81"/>
            <rFont val="Segoe UI"/>
            <charset val="1"/>
          </rPr>
          <t>Helmut Frik:</t>
        </r>
        <r>
          <rPr>
            <sz val="9"/>
            <color indexed="81"/>
            <rFont val="Segoe UI"/>
            <charset val="1"/>
          </rPr>
          <t xml:space="preserve">
Hier wird der Wärmeverlust an der eingegebenen Fläche ausgegeben. 
</t>
        </r>
      </text>
    </comment>
    <comment ref="R51" authorId="0" shapeId="0" xr:uid="{00000000-0006-0000-0D00-00001C000000}">
      <text>
        <r>
          <rPr>
            <b/>
            <sz val="9"/>
            <color indexed="81"/>
            <rFont val="Segoe UI"/>
            <charset val="1"/>
          </rPr>
          <t>Helmut Frik:</t>
        </r>
        <r>
          <rPr>
            <sz val="9"/>
            <color indexed="81"/>
            <rFont val="Segoe UI"/>
            <charset val="1"/>
          </rPr>
          <t xml:space="preserve">
Hier wird die Summe der Wärmeverluste ausgegeben
</t>
        </r>
      </text>
    </comment>
    <comment ref="R56" authorId="0" shapeId="0" xr:uid="{00000000-0006-0000-0D00-00001D000000}">
      <text>
        <r>
          <rPr>
            <b/>
            <sz val="9"/>
            <color indexed="81"/>
            <rFont val="Segoe UI"/>
            <charset val="1"/>
          </rPr>
          <t>Helmut Frik:</t>
        </r>
        <r>
          <rPr>
            <sz val="9"/>
            <color indexed="81"/>
            <rFont val="Segoe UI"/>
            <charset val="1"/>
          </rPr>
          <t xml:space="preserve">
Hier wird der Wärmeverlust durch Lüftung ausgegeben. 
</t>
        </r>
      </text>
    </comment>
    <comment ref="P58" authorId="0" shapeId="0" xr:uid="{00000000-0006-0000-0D00-00001E000000}">
      <text>
        <r>
          <rPr>
            <b/>
            <sz val="9"/>
            <color indexed="81"/>
            <rFont val="Segoe UI"/>
            <charset val="1"/>
          </rPr>
          <t>Helmut Frik:</t>
        </r>
        <r>
          <rPr>
            <sz val="9"/>
            <color indexed="81"/>
            <rFont val="Segoe UI"/>
            <charset val="1"/>
          </rPr>
          <t xml:space="preserve">
Wert dient zur Einordnung. Unter 10W/m² ist Passivhausniveau.  100W/m² ist unsanierter Altbau
</t>
        </r>
      </text>
    </comment>
    <comment ref="R58" authorId="0" shapeId="0" xr:uid="{00000000-0006-0000-0D00-00001F000000}">
      <text>
        <r>
          <rPr>
            <b/>
            <sz val="9"/>
            <color indexed="81"/>
            <rFont val="Segoe UI"/>
            <charset val="1"/>
          </rPr>
          <t>Helmut Frik:</t>
        </r>
        <r>
          <rPr>
            <sz val="9"/>
            <color indexed="81"/>
            <rFont val="Segoe UI"/>
            <charset val="1"/>
          </rPr>
          <t xml:space="preserve">
Hier wird die Netto Heizlast ausgegeben
</t>
        </r>
      </text>
    </comment>
    <comment ref="R60" authorId="0" shapeId="0" xr:uid="{00000000-0006-0000-0D00-000020000000}">
      <text>
        <r>
          <rPr>
            <b/>
            <sz val="9"/>
            <color indexed="81"/>
            <rFont val="Segoe UI"/>
            <charset val="1"/>
          </rPr>
          <t>Helmut Frik:</t>
        </r>
        <r>
          <rPr>
            <sz val="9"/>
            <color indexed="81"/>
            <rFont val="Segoe UI"/>
            <charset val="1"/>
          </rPr>
          <t xml:space="preserve">
Hier wird die Wiederaufheizleistung ausgegeben
</t>
        </r>
      </text>
    </comment>
    <comment ref="R62" authorId="0" shapeId="0" xr:uid="{00000000-0006-0000-0D00-000021000000}">
      <text>
        <r>
          <rPr>
            <b/>
            <sz val="9"/>
            <color indexed="81"/>
            <rFont val="Segoe UI"/>
            <charset val="1"/>
          </rPr>
          <t>Helmut Frik:</t>
        </r>
        <r>
          <rPr>
            <sz val="9"/>
            <color indexed="81"/>
            <rFont val="Segoe UI"/>
            <charset val="1"/>
          </rPr>
          <t xml:space="preserve">
Hier wird die resultierende Gesamtheizlast ausgegeben
</t>
        </r>
      </text>
    </comment>
  </commentList>
</comments>
</file>

<file path=xl/sharedStrings.xml><?xml version="1.0" encoding="utf-8"?>
<sst xmlns="http://schemas.openxmlformats.org/spreadsheetml/2006/main" count="8564" uniqueCount="637">
  <si>
    <t>Vorlauftemperatur Soll</t>
  </si>
  <si>
    <t>°C</t>
  </si>
  <si>
    <t>Raumtemperatur Soll</t>
  </si>
  <si>
    <t>Rücklauftemperatur Soll</t>
  </si>
  <si>
    <t>m</t>
  </si>
  <si>
    <t>FBH Auslegung</t>
  </si>
  <si>
    <t>Etage</t>
  </si>
  <si>
    <t>Raum</t>
  </si>
  <si>
    <t>Name</t>
  </si>
  <si>
    <t>Typ</t>
  </si>
  <si>
    <t>UG</t>
  </si>
  <si>
    <t>Wohnen/Essen/Küche/TRH</t>
  </si>
  <si>
    <t>HK1 FBH</t>
  </si>
  <si>
    <t>FBH</t>
  </si>
  <si>
    <t>HK2 FBH</t>
  </si>
  <si>
    <t>HK3 FBH</t>
  </si>
  <si>
    <t>HK4 FBH</t>
  </si>
  <si>
    <t>HK5FBH</t>
  </si>
  <si>
    <t>HK6FBH</t>
  </si>
  <si>
    <t>Technik</t>
  </si>
  <si>
    <t>Bad</t>
  </si>
  <si>
    <t>HK0</t>
  </si>
  <si>
    <t>HK1</t>
  </si>
  <si>
    <t>WH</t>
  </si>
  <si>
    <t>HK2</t>
  </si>
  <si>
    <t>HK3</t>
  </si>
  <si>
    <t>HK4</t>
  </si>
  <si>
    <t>HK5</t>
  </si>
  <si>
    <t>Flur</t>
  </si>
  <si>
    <t>Anbindelängen</t>
  </si>
  <si>
    <t>Vorrat</t>
  </si>
  <si>
    <t>EG</t>
  </si>
  <si>
    <t>Eltern</t>
  </si>
  <si>
    <t>DH</t>
  </si>
  <si>
    <t>Kind 1</t>
  </si>
  <si>
    <t>Wirtschaft EG</t>
  </si>
  <si>
    <t>Windfang</t>
  </si>
  <si>
    <t>Bad EG</t>
  </si>
  <si>
    <t>HK1 WH</t>
  </si>
  <si>
    <t>Abstellraum EG</t>
  </si>
  <si>
    <t>Garage</t>
  </si>
  <si>
    <t>TRH</t>
  </si>
  <si>
    <t>Flur/TRH-Unterseite</t>
  </si>
  <si>
    <t>OG</t>
  </si>
  <si>
    <t>DG</t>
  </si>
  <si>
    <t>HK6</t>
  </si>
  <si>
    <t>HK7</t>
  </si>
  <si>
    <t>Büro</t>
  </si>
  <si>
    <t>Kind 2</t>
  </si>
  <si>
    <t>Flur TRH</t>
  </si>
  <si>
    <t>Äquivalenter Druckverlust</t>
  </si>
  <si>
    <t>Bodenbelagswiderstand</t>
  </si>
  <si>
    <t>Wirtschaft</t>
  </si>
  <si>
    <t>Abstellraum</t>
  </si>
  <si>
    <t>Kind 3</t>
  </si>
  <si>
    <t>Kind 4</t>
  </si>
  <si>
    <t>U</t>
  </si>
  <si>
    <t>W</t>
  </si>
  <si>
    <t>X</t>
  </si>
  <si>
    <t>Bitte die folgenden Punkte beachten:</t>
  </si>
  <si>
    <t xml:space="preserve"> in den Tabellen bitte  nichts löschen.</t>
  </si>
  <si>
    <t>Bitte dabei keine Zellen kopieren. Dadurch würden aktuell noch Bezüge verbogen und es kämen falsche Ergebnisse heraus. Ich muss noch sehen wie sich das in geeigneter Form sperren lässt</t>
  </si>
  <si>
    <t>Allgemeines</t>
  </si>
  <si>
    <t>Es gibt "normale Räume" und Anbinderäume</t>
  </si>
  <si>
    <t xml:space="preserve">Anbindreäume können auch "nur " Restlängen anderer Räume beinhalten, wie z.B. Abstellräume, Technikräume etc. deren genaue Temperatur unkritisch ist, die aber mit beheizt werden sollen. </t>
  </si>
  <si>
    <t xml:space="preserve">Die Farbgebung rot/grün gibt bei den Leistungen also derzeit nicht "richtig" oder "falsch" an, sondern ob die Abweichung positiv onder negativ ist, mehr nicht. </t>
  </si>
  <si>
    <t xml:space="preserve">Rohrleitung/ Mediumkombination </t>
  </si>
  <si>
    <t>16x2</t>
  </si>
  <si>
    <t>17x2</t>
  </si>
  <si>
    <t>20x2</t>
  </si>
  <si>
    <t>Medium</t>
  </si>
  <si>
    <t>Wasser</t>
  </si>
  <si>
    <t>Wasser/Glykol 20%</t>
  </si>
  <si>
    <t>Vorlauf:</t>
  </si>
  <si>
    <t xml:space="preserve">Ruecklauf: </t>
  </si>
  <si>
    <t>Zugehörige Leistung W/m²</t>
  </si>
  <si>
    <t>Wärmekapazität</t>
  </si>
  <si>
    <t>Druckverlust bei 1l/min bei 1m Länge [Pa]</t>
  </si>
  <si>
    <t>Soll Druckverlust</t>
  </si>
  <si>
    <t>Soll Druckverlust im Kreis[Pa]</t>
  </si>
  <si>
    <t>Wärmekapazitaet je l</t>
  </si>
  <si>
    <t>SollDruckverlust</t>
  </si>
  <si>
    <t>26x3</t>
  </si>
  <si>
    <t>VA0</t>
  </si>
  <si>
    <t>VA10</t>
  </si>
  <si>
    <t>VA20</t>
  </si>
  <si>
    <t>VA50</t>
  </si>
  <si>
    <t>Heizleistung VA0-VA10</t>
  </si>
  <si>
    <t>Heizleistung VA10-VA20</t>
  </si>
  <si>
    <t>Heizleistung VA20-VA50</t>
  </si>
  <si>
    <t>17x2 FBHEstrich_Teppich</t>
  </si>
  <si>
    <t>20x2 FBHtestrich_Teppich</t>
  </si>
  <si>
    <t>16x2 FBHestrich_Teppich</t>
  </si>
  <si>
    <t>20x2 BKA_Deckenheizung</t>
  </si>
  <si>
    <t>26x3 BKA_Deckenheizung</t>
  </si>
  <si>
    <t>17x2 FBHEstrich_Parkett</t>
  </si>
  <si>
    <t>20x2 FBHtestrich_Parkett</t>
  </si>
  <si>
    <t>16x2 FBHestrich_Parkett</t>
  </si>
  <si>
    <t>17x2 FBHEstrich_Fliese</t>
  </si>
  <si>
    <t>20x2 FBHtestrich_Fliese</t>
  </si>
  <si>
    <t>16x2 FBHestrich_Fliese</t>
  </si>
  <si>
    <t>Sole20x2 FBHtestrich_Teppich</t>
  </si>
  <si>
    <t>Sole17x2 FBHEstrich_Teppich</t>
  </si>
  <si>
    <t>Sole16x2 FBHestrich_Teppich</t>
  </si>
  <si>
    <t>Sole20x2 BKA_Deckenheizung</t>
  </si>
  <si>
    <t>Sole26x3 BKA_Deckenheizung</t>
  </si>
  <si>
    <t>Sole17x2 FBHEstrich_Parkett</t>
  </si>
  <si>
    <t>Sole20x2 FBHtestrich_Parkett</t>
  </si>
  <si>
    <t>Sole16x2 FBHestrich_Parkett</t>
  </si>
  <si>
    <t>Sole17x2 FBHEstrich_Fliese</t>
  </si>
  <si>
    <t>Sole20x2 FBHtestrich_Fliese</t>
  </si>
  <si>
    <t>Sole16x2 FBHestrich_Fliese</t>
  </si>
  <si>
    <t>Für die Ermittlung der besten Rohrlängen wird für alle Kreise ein identischer Soll-Druckverlust vorgegeben.</t>
  </si>
  <si>
    <t>Bei den Heizkreisen selbst wird in Abhängigkeit von den Bodenbelägen und Verlegeabständen sowie von den Vor-und Rücklauftemperaturen und der gewünschten Raumtemperatur die benötigte Heizwassermenge bestimmt.</t>
  </si>
  <si>
    <t xml:space="preserve">Für diese Heizwassermenge wird für die eingegebene Rohrlänge bestimmt, welcher Druckverlust in dem Rohr herschen müsste damit sich die gewünschte Heizwassermenge einstellt und so Raumtemperatur, Vorlauftemperatur und Rücklauftemperatur erreicht werden. </t>
  </si>
  <si>
    <t xml:space="preserve">Weicht dieser Benötigte Druck für die Heizwassermenge um mehr als +/-3 % vom gewünschten Druckverlust ab, wird das Feld mit dem Ist-Druckverluust (bei benötigter Heizwassermenge bei Normtemperatur) rot oder gelb eingefärbt. </t>
  </si>
  <si>
    <t>Die Roteinfärbung bedeutet, dass der Druckverlust höher ist als der Sollwert, und deswegen alle anderen Kreise wegen diesem Kreis gedrosselt werden müssten.</t>
  </si>
  <si>
    <t xml:space="preserve">Die Gelbeinfärbung dass der Druckverlust bei der gewünschten Heizwassermenge zu klein ist, d.h. dieser Kreis gedrosselt werden müsste damit nicht die Rücklauftemeratur über dem Sollwert liegt, was zu einem kleinen Effizienzverlust bei Wärmepumpen (Exergieverlust) führen kann. </t>
  </si>
  <si>
    <t xml:space="preserve">Die Roteinfärbung sollte bei der Auslegung vermieden werden, da sie mit einem Fehler an einem Heizkreis den Pumpenstrombedarf für alle Heizkreise erhöht. </t>
  </si>
  <si>
    <t>Formblatt R - vereinfachtes Verfahren</t>
  </si>
  <si>
    <t>DIN EN 12831</t>
  </si>
  <si>
    <t>Projekt-Nr. / Bezeichnung</t>
  </si>
  <si>
    <t>Raum-Heizlast</t>
  </si>
  <si>
    <t>Datum</t>
  </si>
  <si>
    <t>Seite R</t>
  </si>
  <si>
    <t>Wohneinheit</t>
  </si>
  <si>
    <t>Geschoss</t>
  </si>
  <si>
    <t>Raum-Nr. / -Name</t>
  </si>
  <si>
    <t>Flur &amp; WC (inkl. Treppenhaus)</t>
  </si>
  <si>
    <t>Innentemperatur</t>
  </si>
  <si>
    <r>
      <t>θ</t>
    </r>
    <r>
      <rPr>
        <vertAlign val="subscript"/>
        <sz val="8"/>
        <rFont val="Arial"/>
        <family val="2"/>
      </rPr>
      <t>int</t>
    </r>
  </si>
  <si>
    <t>Lüftung</t>
  </si>
  <si>
    <t>Geometrie (netto)</t>
  </si>
  <si>
    <t>Mindest-Luftwechsel</t>
  </si>
  <si>
    <r>
      <t>n</t>
    </r>
    <r>
      <rPr>
        <vertAlign val="subscript"/>
        <sz val="8"/>
        <rFont val="Arial"/>
        <family val="2"/>
      </rPr>
      <t>min</t>
    </r>
  </si>
  <si>
    <t>Raumbreite</t>
  </si>
  <si>
    <r>
      <t>b</t>
    </r>
    <r>
      <rPr>
        <vertAlign val="subscript"/>
        <sz val="8"/>
        <rFont val="Arial"/>
        <family val="2"/>
      </rPr>
      <t>R</t>
    </r>
  </si>
  <si>
    <t>n.a.</t>
  </si>
  <si>
    <t>Temp.-Reduktionsfaktor</t>
  </si>
  <si>
    <r>
      <t>f</t>
    </r>
    <r>
      <rPr>
        <vertAlign val="subscript"/>
        <sz val="8"/>
        <rFont val="Arial"/>
        <family val="2"/>
      </rPr>
      <t>Δθ</t>
    </r>
  </si>
  <si>
    <t>-</t>
  </si>
  <si>
    <t>Raumlänge</t>
  </si>
  <si>
    <r>
      <t>l</t>
    </r>
    <r>
      <rPr>
        <vertAlign val="subscript"/>
        <sz val="8"/>
        <rFont val="Arial"/>
        <family val="2"/>
      </rPr>
      <t>R</t>
    </r>
  </si>
  <si>
    <t>Zusatzheizung</t>
  </si>
  <si>
    <t>Raumfläche</t>
  </si>
  <si>
    <r>
      <t>A</t>
    </r>
    <r>
      <rPr>
        <vertAlign val="subscript"/>
        <sz val="8"/>
        <rFont val="Arial"/>
        <family val="2"/>
      </rPr>
      <t>R</t>
    </r>
  </si>
  <si>
    <t>m²</t>
  </si>
  <si>
    <t>Wiederaufheizfaktor</t>
  </si>
  <si>
    <r>
      <t>f</t>
    </r>
    <r>
      <rPr>
        <vertAlign val="subscript"/>
        <sz val="8"/>
        <rFont val="Arial"/>
        <family val="2"/>
      </rPr>
      <t>RH</t>
    </r>
  </si>
  <si>
    <t>W/m²</t>
  </si>
  <si>
    <t>Geschosshöhe</t>
  </si>
  <si>
    <r>
      <t>h</t>
    </r>
    <r>
      <rPr>
        <vertAlign val="subscript"/>
        <sz val="8"/>
        <rFont val="Arial"/>
        <family val="2"/>
      </rPr>
      <t>G</t>
    </r>
  </si>
  <si>
    <t>Deckendicke</t>
  </si>
  <si>
    <t>d</t>
  </si>
  <si>
    <t>Raumhöhe</t>
  </si>
  <si>
    <r>
      <t>h</t>
    </r>
    <r>
      <rPr>
        <vertAlign val="subscript"/>
        <sz val="8"/>
        <rFont val="Arial"/>
        <family val="2"/>
      </rPr>
      <t>R</t>
    </r>
  </si>
  <si>
    <t>Raumvolumen</t>
  </si>
  <si>
    <r>
      <t>V</t>
    </r>
    <r>
      <rPr>
        <vertAlign val="subscript"/>
        <sz val="8"/>
        <rFont val="Arial"/>
        <family val="2"/>
      </rPr>
      <t>R</t>
    </r>
  </si>
  <si>
    <t>m³</t>
  </si>
  <si>
    <t>Orientierung</t>
  </si>
  <si>
    <t>Bauteil</t>
  </si>
  <si>
    <t>Anzahl</t>
  </si>
  <si>
    <t>Breite</t>
  </si>
  <si>
    <t>Länge / Höhe</t>
  </si>
  <si>
    <t>Bruttofläche</t>
  </si>
  <si>
    <t>Abzugsfläche</t>
  </si>
  <si>
    <t>Nettofläche</t>
  </si>
  <si>
    <t>U-Wert</t>
  </si>
  <si>
    <t>Korrekturwert Wärmebrücken</t>
  </si>
  <si>
    <t>Korrigierter
U-Wert</t>
  </si>
  <si>
    <t>Wärmeverlust- Koeffizient</t>
  </si>
  <si>
    <t>Transmissions- Wärmeverlust</t>
  </si>
  <si>
    <t>n</t>
  </si>
  <si>
    <t>b</t>
  </si>
  <si>
    <t>l / h</t>
  </si>
  <si>
    <r>
      <t>A</t>
    </r>
    <r>
      <rPr>
        <vertAlign val="subscript"/>
        <sz val="8"/>
        <rFont val="Arial"/>
        <family val="2"/>
      </rPr>
      <t>brutto</t>
    </r>
  </si>
  <si>
    <r>
      <t>A</t>
    </r>
    <r>
      <rPr>
        <vertAlign val="subscript"/>
        <sz val="8"/>
        <rFont val="Arial"/>
        <family val="2"/>
      </rPr>
      <t>abzug</t>
    </r>
  </si>
  <si>
    <r>
      <t>A</t>
    </r>
    <r>
      <rPr>
        <vertAlign val="subscript"/>
        <sz val="8"/>
        <rFont val="Arial"/>
        <family val="2"/>
      </rPr>
      <t>netto</t>
    </r>
  </si>
  <si>
    <r>
      <t>f</t>
    </r>
    <r>
      <rPr>
        <vertAlign val="subscript"/>
        <sz val="8"/>
        <rFont val="Arial"/>
        <family val="2"/>
      </rPr>
      <t>k</t>
    </r>
  </si>
  <si>
    <r>
      <t>ΔU</t>
    </r>
    <r>
      <rPr>
        <vertAlign val="subscript"/>
        <sz val="8"/>
        <rFont val="Arial"/>
        <family val="2"/>
      </rPr>
      <t>WB</t>
    </r>
  </si>
  <si>
    <r>
      <t>U</t>
    </r>
    <r>
      <rPr>
        <vertAlign val="subscript"/>
        <sz val="8"/>
        <rFont val="Arial"/>
        <family val="2"/>
      </rPr>
      <t>c/equiv</t>
    </r>
  </si>
  <si>
    <r>
      <t>H</t>
    </r>
    <r>
      <rPr>
        <vertAlign val="subscript"/>
        <sz val="8"/>
        <rFont val="Arial"/>
        <family val="2"/>
      </rPr>
      <t>T</t>
    </r>
  </si>
  <si>
    <r>
      <t>Φ</t>
    </r>
    <r>
      <rPr>
        <vertAlign val="subscript"/>
        <sz val="8"/>
        <rFont val="Arial"/>
        <family val="2"/>
      </rPr>
      <t>T</t>
    </r>
  </si>
  <si>
    <t>0,00 m</t>
  </si>
  <si>
    <t>0,00 m²</t>
  </si>
  <si>
    <t>0,00 W/m²K</t>
  </si>
  <si>
    <t>W/K</t>
  </si>
  <si>
    <t>Wand</t>
  </si>
  <si>
    <t>Fenster</t>
  </si>
  <si>
    <t>Bodenplatte</t>
  </si>
  <si>
    <r>
      <t>H</t>
    </r>
    <r>
      <rPr>
        <b/>
        <vertAlign val="subscript"/>
        <sz val="10"/>
        <rFont val="Arial"/>
        <family val="2"/>
      </rPr>
      <t>T</t>
    </r>
    <r>
      <rPr>
        <b/>
        <sz val="10"/>
        <rFont val="Arial"/>
        <family val="2"/>
      </rPr>
      <t xml:space="preserve"> / Φ</t>
    </r>
    <r>
      <rPr>
        <b/>
        <vertAlign val="subscript"/>
        <sz val="10"/>
        <rFont val="Arial"/>
        <family val="2"/>
      </rPr>
      <t>T</t>
    </r>
  </si>
  <si>
    <t>Mindest-Luftvolumenstrom</t>
  </si>
  <si>
    <r>
      <t>V</t>
    </r>
    <r>
      <rPr>
        <vertAlign val="subscript"/>
        <sz val="8"/>
        <rFont val="Arial"/>
        <family val="2"/>
      </rPr>
      <t>min</t>
    </r>
  </si>
  <si>
    <t>m³/h</t>
  </si>
  <si>
    <t>Lüftungswärmeverlust</t>
  </si>
  <si>
    <r>
      <t>H</t>
    </r>
    <r>
      <rPr>
        <b/>
        <vertAlign val="subscript"/>
        <sz val="10"/>
        <rFont val="Arial"/>
        <family val="2"/>
      </rPr>
      <t>V</t>
    </r>
    <r>
      <rPr>
        <b/>
        <sz val="10"/>
        <rFont val="Arial"/>
        <family val="2"/>
      </rPr>
      <t xml:space="preserve"> / Φ</t>
    </r>
    <r>
      <rPr>
        <b/>
        <vertAlign val="subscript"/>
        <sz val="10"/>
        <rFont val="Arial"/>
        <family val="2"/>
      </rPr>
      <t>V</t>
    </r>
  </si>
  <si>
    <t>Netto-Heizlast</t>
  </si>
  <si>
    <r>
      <t>Φ</t>
    </r>
    <r>
      <rPr>
        <b/>
        <vertAlign val="subscript"/>
        <sz val="10"/>
        <rFont val="Arial"/>
        <family val="2"/>
      </rPr>
      <t>HL,Netto</t>
    </r>
  </si>
  <si>
    <t>spez.</t>
  </si>
  <si>
    <t>W/m³</t>
  </si>
  <si>
    <t>Zusatz-Aufheizleistung</t>
  </si>
  <si>
    <r>
      <t>Φ</t>
    </r>
    <r>
      <rPr>
        <b/>
        <vertAlign val="subscript"/>
        <sz val="10"/>
        <rFont val="Arial"/>
        <family val="2"/>
      </rPr>
      <t>RH</t>
    </r>
  </si>
  <si>
    <t>Norm-Heizlast</t>
  </si>
  <si>
    <r>
      <t>Φ</t>
    </r>
    <r>
      <rPr>
        <b/>
        <vertAlign val="subscript"/>
        <sz val="10"/>
        <rFont val="Arial"/>
        <family val="2"/>
      </rPr>
      <t>HL</t>
    </r>
  </si>
  <si>
    <t>Raum_1</t>
  </si>
  <si>
    <t>Detaillierte Heizlastermittlung</t>
  </si>
  <si>
    <t>Bodenbelag</t>
  </si>
  <si>
    <t>Belag</t>
  </si>
  <si>
    <t>Teppich</t>
  </si>
  <si>
    <t>Parkett</t>
  </si>
  <si>
    <t>Fliese</t>
  </si>
  <si>
    <t>Art</t>
  </si>
  <si>
    <t>BKA</t>
  </si>
  <si>
    <t>Rohr</t>
  </si>
  <si>
    <t>U-Werte</t>
  </si>
  <si>
    <t>X-Wand</t>
  </si>
  <si>
    <t>Y-Wand</t>
  </si>
  <si>
    <t>Fenster X</t>
  </si>
  <si>
    <t>Dach1</t>
  </si>
  <si>
    <t>Dach2</t>
  </si>
  <si>
    <t>Bauart</t>
  </si>
  <si>
    <t>Temperatur angrenzende Fläche</t>
  </si>
  <si>
    <t>θext</t>
  </si>
  <si>
    <t>Resultierende Temperaturdifferenz</t>
  </si>
  <si>
    <t>Temperaturen</t>
  </si>
  <si>
    <t>Wohnraumtemperatur</t>
  </si>
  <si>
    <t>Badtemperatur</t>
  </si>
  <si>
    <t>20° nach Norm</t>
  </si>
  <si>
    <t>24°nach Norm</t>
  </si>
  <si>
    <t>Wohnraumtemperatur 2</t>
  </si>
  <si>
    <t>Für besonder Räume (Nicht Norm)</t>
  </si>
  <si>
    <t>Für Abstellräumen die beheizt sind (Nicht Norm)</t>
  </si>
  <si>
    <t>Aussentemperatur</t>
  </si>
  <si>
    <t>Normtemperatur der Aussenluft für den Auslegungsfall</t>
  </si>
  <si>
    <t>Erdbodentemperatur1</t>
  </si>
  <si>
    <t xml:space="preserve">z.B. die ersten 1,5m des Bodens </t>
  </si>
  <si>
    <t>z.B. unterhalb 1,5m unter Oberfläche sowie unter Bodenplatte</t>
  </si>
  <si>
    <t>Erdbodentemperatur2</t>
  </si>
  <si>
    <t>Art der angrenzenden Fläche</t>
  </si>
  <si>
    <t>Angrenzendes beheiztes Gebäude</t>
  </si>
  <si>
    <t>nach Norm</t>
  </si>
  <si>
    <t>Quelle?</t>
  </si>
  <si>
    <t>Wirkungsgrad der Wärmerückgewinnung der Lüftung</t>
  </si>
  <si>
    <t>Raum_3</t>
  </si>
  <si>
    <t>Raum_4</t>
  </si>
  <si>
    <t>Raum_5</t>
  </si>
  <si>
    <t>Raum_6</t>
  </si>
  <si>
    <t>Raum_7</t>
  </si>
  <si>
    <t>Raum_1.1</t>
  </si>
  <si>
    <t>Raum_1.2</t>
  </si>
  <si>
    <t>Raum_2</t>
  </si>
  <si>
    <t>Raum_8</t>
  </si>
  <si>
    <t>Raumtemperatur</t>
  </si>
  <si>
    <t>Raumnummer (Zum Adressen rechnen)</t>
  </si>
  <si>
    <t>Länge Anbinderaum 1 [m]</t>
  </si>
  <si>
    <t>Länge Anbinderaum 2 [m]</t>
  </si>
  <si>
    <t xml:space="preserve">Heizlastberechung: </t>
  </si>
  <si>
    <t>Danach in der Eingabetabelle nur Vor und Rücklauftemperatur eintrgaen, die übrigen dAten werden nun aus den Tabellenblättern der raumweisen Heizlastberechnung übernommen.</t>
  </si>
  <si>
    <t>Als nächstes in der Tabelle "Daten_Raumw_Heizlast" die U-Werte der verschiedenen Bauteile eintragen und mit einem sprechneden Namen versehen (50 Felder sind vorgesehen) sowie die Temperaturen für die Räume eintragen. (nur die eingefärbten Felder für projektspezifische Daten nutzen)</t>
  </si>
  <si>
    <t xml:space="preserve">Danach für jeden Raum alle den Raum begrenzenden Flächen - auch nach Innen  - eintragen, und die U-Werte sowie die Temperatur hinter dieser Fläche eintragen. </t>
  </si>
  <si>
    <t>Es kann z.B. sinnvoll sein, für Bäder Innenwände mit höher dämmendem Aufbau zu nutzen.</t>
  </si>
  <si>
    <t>Unbeheizter geschossener Raum</t>
  </si>
  <si>
    <t>Benutzerdefiniert 1</t>
  </si>
  <si>
    <t>Detailliertere Berechung für erdberührende Teile einfügen</t>
  </si>
  <si>
    <t>Temperatur</t>
  </si>
  <si>
    <t>Anmerkung</t>
  </si>
  <si>
    <t>Heizwasserbedarf</t>
  </si>
  <si>
    <t>Rohrlänge</t>
  </si>
  <si>
    <t>Durchfliessende Wassermenge</t>
  </si>
  <si>
    <t>Querschnitt</t>
  </si>
  <si>
    <t>Druckverlust im Rohr</t>
  </si>
  <si>
    <t>UG=1</t>
  </si>
  <si>
    <t>EG=2</t>
  </si>
  <si>
    <t>OG=3</t>
  </si>
  <si>
    <t>DG=4</t>
  </si>
  <si>
    <t>Symb. Darstellung</t>
  </si>
  <si>
    <t>Datenbanktabelle</t>
  </si>
  <si>
    <t>Spalte</t>
  </si>
  <si>
    <t>Rohrtypen</t>
  </si>
  <si>
    <t>Belagsarten</t>
  </si>
  <si>
    <t>Arten</t>
  </si>
  <si>
    <t>Fliesen</t>
  </si>
  <si>
    <t xml:space="preserve">Teppich </t>
  </si>
  <si>
    <t>Wandputz</t>
  </si>
  <si>
    <t>VA
[m]</t>
  </si>
  <si>
    <t>raumweise Heizlast[W]</t>
  </si>
  <si>
    <t>Fläche[m²]</t>
  </si>
  <si>
    <t>Kreuz für Raumweise Heizlastermittlung</t>
  </si>
  <si>
    <t>Zeilennummer der Daten</t>
  </si>
  <si>
    <t>Belagsarten FBH</t>
  </si>
  <si>
    <t>Belagsarten BKA</t>
  </si>
  <si>
    <t>Belagsarten Wandheizung</t>
  </si>
  <si>
    <t>Makro schreiben zum Vorbelegen Bodenbeläge und Rohrdimensionen</t>
  </si>
  <si>
    <t xml:space="preserve">Abweichungen in den Räumen von 100W werden als unkritisch angesehen, da das Betreten oder Hinausgehen einer Person aus dem Raum die Heizleistung im Raum schon bereits um ca 100W ändert. </t>
  </si>
  <si>
    <t xml:space="preserve">Anbinderäume sind die Räume, in denen sich ein Heizkreisverteiler befindet, und der von den Zuleitungen und Restlängen anderer (mit) Räume geheizt wird. </t>
  </si>
  <si>
    <t xml:space="preserve">Die Gelbeinfärbung ist bei einzelnen Kreisen vertretbar, da nur der eine Kreis von der Drosselung betroffen ist. </t>
  </si>
  <si>
    <t>Verkettung für Suche</t>
  </si>
  <si>
    <t>Wärmepumpe/Heizung  steht in Stockwerk :</t>
  </si>
  <si>
    <t>28x1</t>
  </si>
  <si>
    <t>32x3</t>
  </si>
  <si>
    <t>40x3</t>
  </si>
  <si>
    <t>14x2</t>
  </si>
  <si>
    <t>10x1</t>
  </si>
  <si>
    <t>Druckverlust Heizkreise im Stockwerk</t>
  </si>
  <si>
    <t>Druckverlust Zuleitung Summe</t>
  </si>
  <si>
    <t>Pumpendruck bei Normtemperatur:</t>
  </si>
  <si>
    <t>Gesamt-Druckverlust</t>
  </si>
  <si>
    <t>Lüftungsbedarf [m³/h]</t>
  </si>
  <si>
    <t>Düsen</t>
  </si>
  <si>
    <t>Düsenanzahl</t>
  </si>
  <si>
    <t>Düsen 2</t>
  </si>
  <si>
    <t>Düsenanzahl2</t>
  </si>
  <si>
    <t>Druckverlust an Düsen</t>
  </si>
  <si>
    <t>Strang1</t>
  </si>
  <si>
    <t>Strang2</t>
  </si>
  <si>
    <t>Strang3</t>
  </si>
  <si>
    <t>Strang4</t>
  </si>
  <si>
    <t>Strang5</t>
  </si>
  <si>
    <t>Strang6</t>
  </si>
  <si>
    <t>Strang7</t>
  </si>
  <si>
    <t>Strang8</t>
  </si>
  <si>
    <t>Strang9</t>
  </si>
  <si>
    <t>Strang10</t>
  </si>
  <si>
    <t>Strang11</t>
  </si>
  <si>
    <t>Strang12</t>
  </si>
  <si>
    <t>Strang13</t>
  </si>
  <si>
    <t>Strang14</t>
  </si>
  <si>
    <t>Strang15</t>
  </si>
  <si>
    <t>Strang16</t>
  </si>
  <si>
    <t>Strang17</t>
  </si>
  <si>
    <t>Strang18</t>
  </si>
  <si>
    <t>Strang19</t>
  </si>
  <si>
    <t>Strang20</t>
  </si>
  <si>
    <t>Düse</t>
  </si>
  <si>
    <t>Tellerdüse12cm</t>
  </si>
  <si>
    <t>Weitwurfdüse 10cm</t>
  </si>
  <si>
    <t>Druckverlust bei 1m³/h</t>
  </si>
  <si>
    <t>DN80</t>
  </si>
  <si>
    <t>DN100</t>
  </si>
  <si>
    <t>DN115</t>
  </si>
  <si>
    <t>DN150</t>
  </si>
  <si>
    <t>DN180</t>
  </si>
  <si>
    <t>DN200</t>
  </si>
  <si>
    <t>DN250</t>
  </si>
  <si>
    <t>50x100</t>
  </si>
  <si>
    <t>30x80</t>
  </si>
  <si>
    <t>Druckverlust bei 1m³/h bei 1m Laenge</t>
  </si>
  <si>
    <t>Angeschlossen an Strang</t>
  </si>
  <si>
    <t>Länge Strang</t>
  </si>
  <si>
    <t>Strang21</t>
  </si>
  <si>
    <t>Strang22</t>
  </si>
  <si>
    <t>Strang23</t>
  </si>
  <si>
    <t>Strang24</t>
  </si>
  <si>
    <t>Strang25</t>
  </si>
  <si>
    <t>Strang26</t>
  </si>
  <si>
    <t>Strang27</t>
  </si>
  <si>
    <t>Strang28</t>
  </si>
  <si>
    <t>Strang29</t>
  </si>
  <si>
    <t>Strang30</t>
  </si>
  <si>
    <t>Strang31</t>
  </si>
  <si>
    <t>Strang32</t>
  </si>
  <si>
    <t>Strang33</t>
  </si>
  <si>
    <t>Strang34</t>
  </si>
  <si>
    <t>Strang35</t>
  </si>
  <si>
    <t>Strang36</t>
  </si>
  <si>
    <t>Strang37</t>
  </si>
  <si>
    <t>Strang38</t>
  </si>
  <si>
    <t>Strang39</t>
  </si>
  <si>
    <t>Strang40</t>
  </si>
  <si>
    <t>Summe Luftmengen je Strang</t>
  </si>
  <si>
    <t>Druckverlust je Strang</t>
  </si>
  <si>
    <t>Qerschnitt Strang</t>
  </si>
  <si>
    <t>Zugehörige Zeile</t>
  </si>
  <si>
    <t>Bedienungsanleitung schreiben</t>
  </si>
  <si>
    <t>40x3,7</t>
  </si>
  <si>
    <t>50x4,6</t>
  </si>
  <si>
    <t>63x5,8</t>
  </si>
  <si>
    <t>10x1,3</t>
  </si>
  <si>
    <t>16x2WHPutz</t>
  </si>
  <si>
    <t>Putz</t>
  </si>
  <si>
    <t>14x2WHPutz</t>
  </si>
  <si>
    <t>17x2WHPutz</t>
  </si>
  <si>
    <t xml:space="preserve">Druckverlust über Makro rechnen, da doch Leitung auch mal laminar werden. </t>
  </si>
  <si>
    <t>Äqivalenter Druckverlust Düse 1</t>
  </si>
  <si>
    <t>Durchsatz je Düse 1</t>
  </si>
  <si>
    <t>Äquivqlenter Druckverlust Düse 2</t>
  </si>
  <si>
    <t>Verwendung der Lüftungsberechnung</t>
  </si>
  <si>
    <t>Die Lüftungsberechnung ist ein vereinfachtes Tool, um die Verluste der Lüftungsrohre bis zur Küftungsanlage zu berechnen.</t>
  </si>
  <si>
    <t xml:space="preserve">Es wird dabei um die Eingabe vereinfacht zu gestalten angenommen, dass alle Lüftungsöfffnungen in einem Raum über einen Strang (Eine Leitung) angefahren werden, und sämtliche Lüftungsöffnungen sich am Ende dieser Leitung befinden. </t>
  </si>
  <si>
    <t xml:space="preserve">Dies bildet den Druckverlust schlechter ab als er aktuell ist. </t>
  </si>
  <si>
    <t>Es wird  dabei wie folgt vorgegangen</t>
  </si>
  <si>
    <t xml:space="preserve">Raum 1 habe ein Tellerventil. Dieses wird ausgewählt. Der Luftbedarf des Raumes wird automatisch aus der raumweisen Heizlastberechnung oder der Eingabetabelle übernommen. </t>
  </si>
  <si>
    <t xml:space="preserve">Raum 2 habe ein Telleventil und zwei Weitwurfdüsen. Entsprechend wird bei Düe 1 das telleventil ausgewählt, die Anzahl auf 1 gesetzt, und bei Düse 2 das Weitwurfventil ausgewählt, und die Anzahl auf 2 gesetzt. Dieser raum sei an Rohr 6 angeschlossen. </t>
  </si>
  <si>
    <t xml:space="preserve">Dann wird in der Zeile "Strang" die Nummer der Leitung eingegeben, an welches der Raum angeschlossen ist. Z.B Strang (Rohr) Nr. 5.  Bei Rohr 5 ist dann die Länge dieses Rohres anzugeben. (oben in der tabelle), bis zu dem Punkt an dem dieses Rohr auf ein anderes Rohr trifft, oder an der KWL-Anlage endet. </t>
  </si>
  <si>
    <t xml:space="preserve">Auch bei Rohr 6 ist nun die Läge des Rohres anzugeben, bis zu dem Punkt an dem das Rohr auf ein anderes Rohr trifft oder an der KWL-Anlage endet. </t>
  </si>
  <si>
    <t>Im Flur treffen nun Rohr 5 und 6 aufeinander, und werden mit einem gemeinsamen Rohr bis zur KWL geführt.</t>
  </si>
  <si>
    <t>In diesem Fall ist dann im unteren Teil der tabelle bei Strang 5 und sTrang 6 der Strang 7, in den beide Stränge münden anzugeben. Bei Strang 7 ist dann oben in der Tabelle die Länge von der Zusammenführung Strang 5+6  bis zur KWL einzutragen</t>
  </si>
  <si>
    <t xml:space="preserve">Unten wird dann im linken Bereich in den gelb hinterlegten Feldern die Druckverluste der Stränge angegeben, relevant sind hierbei die Druckverluste der Leitungen, die an der KWL enden. </t>
  </si>
  <si>
    <t>(Im rechten Teil werden die Druckverluste der nachfolgenden Rohrsegmente und Ventile angezeigt, von denen das Maximum relevant ist für den vom Ventilator bereitzustellenden Druck.)</t>
  </si>
  <si>
    <t>Nachheiz/Nachkühlregister einfügen</t>
  </si>
  <si>
    <t>Massenzusammenstellung rechnen</t>
  </si>
  <si>
    <t>10x2WHPutz</t>
  </si>
  <si>
    <t>Flächenheizungen an Innen- und Aussenwänden bei der raumweisen Heizlast berücksichtigen. Durch doppelte Berechnung - einmal für die Gesamtleistung, eimmal für die nach innen zu erbringende Heizleistung</t>
  </si>
  <si>
    <t>Tellerventil 10cm</t>
  </si>
  <si>
    <t>Tellerventil12,5cm</t>
  </si>
  <si>
    <t>Tellerventil 15cm</t>
  </si>
  <si>
    <t>Tellerventil 20cm</t>
  </si>
  <si>
    <t>Weitwurfdüse NW 31mm</t>
  </si>
  <si>
    <t>Weitwurfdüse NW 40mm</t>
  </si>
  <si>
    <t>Weitwurfdüse NW 45mm</t>
  </si>
  <si>
    <t>Weitwurfdüse NW 50mm</t>
  </si>
  <si>
    <t>Weitwurfdüse NW 63mm</t>
  </si>
  <si>
    <t>Weitwurfdüse NW 80mm</t>
  </si>
  <si>
    <t>Weitwurfdüse NW 87mm</t>
  </si>
  <si>
    <t>Weitwurfdüse NW 100mm</t>
  </si>
  <si>
    <t>Weitwurfdüse NW 125mm</t>
  </si>
  <si>
    <t xml:space="preserve">In der Eingabetabelle die Daten aus der Raumweisen Heizlastberechnung eintragen, bzw die raumweise Heizlasberechnung in umfassender Form durchführen. </t>
  </si>
  <si>
    <t xml:space="preserve">In den Tabellen bitte nur die Daten in den orange eingefärbten Zellen eintragen.. </t>
  </si>
  <si>
    <t>Zu den Räumen in der Rechentabelle Flächenheizung</t>
  </si>
  <si>
    <t>Heizkörperdaten</t>
  </si>
  <si>
    <t>Höhe</t>
  </si>
  <si>
    <t>Höhe [mm]</t>
  </si>
  <si>
    <t>Heizkörperexponent</t>
  </si>
  <si>
    <t>Normleistung 75/65/20 je m bzw bei Rippenheizkörpern je Glied</t>
  </si>
  <si>
    <t>Vorlauf</t>
  </si>
  <si>
    <t>Rücklauf</t>
  </si>
  <si>
    <t>Rohr 65mm</t>
  </si>
  <si>
    <t>Rohr 105mm</t>
  </si>
  <si>
    <t>Rohr 145mm</t>
  </si>
  <si>
    <t>Rohr 185mm</t>
  </si>
  <si>
    <t>Rohr 225mm</t>
  </si>
  <si>
    <t>Rippe 70mm tief Guss</t>
  </si>
  <si>
    <t>Handtuch</t>
  </si>
  <si>
    <t>Leistung</t>
  </si>
  <si>
    <t>Kennzeichnungsstring</t>
  </si>
  <si>
    <t>Normal</t>
  </si>
  <si>
    <t>Glatt</t>
  </si>
  <si>
    <t>RippeGuss</t>
  </si>
  <si>
    <t>RippeStahl</t>
  </si>
  <si>
    <t>Rippe 70mm</t>
  </si>
  <si>
    <t>Rippe 110mm</t>
  </si>
  <si>
    <t>Rippe 250mm</t>
  </si>
  <si>
    <t>Rippe 160mm</t>
  </si>
  <si>
    <t>Rippe 230mm</t>
  </si>
  <si>
    <t>Rippe 220mm</t>
  </si>
  <si>
    <t>raumweise Heizlast [W]</t>
  </si>
  <si>
    <t>Fläche [m²]</t>
  </si>
  <si>
    <t>Weitere Heizleistungen (andere Heizkörper)</t>
  </si>
  <si>
    <t>Summe der Längen [m] bzw der Rippen / Glieder [Stück]</t>
  </si>
  <si>
    <t>Heizwasserbedarf l/min</t>
  </si>
  <si>
    <t>Rohrlänge Einfach (Sternverrohrung angenommen) [m]</t>
  </si>
  <si>
    <t>Rohrtype</t>
  </si>
  <si>
    <t>Druckverlust</t>
  </si>
  <si>
    <t>Logarithmische Heizkörperübertemperatur</t>
  </si>
  <si>
    <t>Druckverlust Ventil (Entsprechend Voreinstellung bei Soll-Massenstrom)</t>
  </si>
  <si>
    <t>Berechnung von mit Heizkörpern beheizten Räumen:</t>
  </si>
  <si>
    <t>In der Tabelle Heizkörperberechnung können auch Heizkörper berechnet werden. Hierzu wird die gleiche Vor und Rücklauftemperatur verwendet wie für die Flächenheizungen.</t>
  </si>
  <si>
    <t>Der Druckverlust wird für eine Sternförmige Verrohrung ab Heizkreisverteiler berechnet. Dies dient zur Kontrolle damit die Heizkörper nicht gegenüber den Flächenheizungen dominierend werden beim Druckverlust.</t>
  </si>
  <si>
    <t xml:space="preserve">Der Druckverlust an den Ventilen ist entsprechend den vorhandenen Ventilen und deren Voreinstellung einzurtragen. Ist es nicht bekannt, kann der voreingetragene Wert von 5000Pa übernommen werden. </t>
  </si>
  <si>
    <t xml:space="preserve">In einem Raum können sowohl Flächenheizungen als auch Heizkörper sein In der Ergebnistabelle werden die Heizleistungen beider Systeme addiert und mit der Soll-Heizleistung entsprechend raumweiser Heizlastberechnung verglichen. </t>
  </si>
  <si>
    <t>Mindestvolumenströme nach Raumnutzung</t>
  </si>
  <si>
    <t>sonst</t>
  </si>
  <si>
    <t>Austauschhäufigkeit je stunde</t>
  </si>
  <si>
    <t>Nach Norm</t>
  </si>
  <si>
    <t>Benutzerdefiniert1</t>
  </si>
  <si>
    <t>Benutzerdefiniert 2</t>
  </si>
  <si>
    <t>Raumnutzung</t>
  </si>
  <si>
    <t>Benutzerdefiniert</t>
  </si>
  <si>
    <t>Um stickige Luft sicher  zu vermeinden (kein Luftbedarf durch Personen)</t>
  </si>
  <si>
    <t>Küche (ohne Fensterlüftung)</t>
  </si>
  <si>
    <t>Bad (Ohne Fenster oder Bedarfslüftung)</t>
  </si>
  <si>
    <t>WC (Ohne Fenster oder Bedarfslüftung)</t>
  </si>
  <si>
    <t>Maximalen Druckverlust im System berechnen</t>
  </si>
  <si>
    <t>Heizkörper enthalten?</t>
  </si>
  <si>
    <t>Nachheizregister / Nachkühlregister</t>
  </si>
  <si>
    <t>Leistung des Tauchers in W/K bei der gegebenen Luftgeschwindigkeit am Einbauort:</t>
  </si>
  <si>
    <t>Luftmassenstrom aus Detaillierter Heizlast bzw. Eingabetabelle:</t>
  </si>
  <si>
    <t>Wärmekapazität des Luftmassenstroms in J*K/s</t>
  </si>
  <si>
    <t>Bei Lüftung zusätzlichen Umluftstrom mit einrechnen, sowi Ab- und Zuluft trennen</t>
  </si>
  <si>
    <t>Einsatz einer KWL min "X" abfragen</t>
  </si>
  <si>
    <t>Eingangstemperatur des Vorheizregisters (noch ohne latente Wärme gerechnet)</t>
  </si>
  <si>
    <t>Resultierende Temperatur hinter dem Vorheizregister</t>
  </si>
  <si>
    <t>Resultierende Heizleistung</t>
  </si>
  <si>
    <t>Mittlere Heizwassertemperatur</t>
  </si>
  <si>
    <t>Resultierende Heizleistung 2</t>
  </si>
  <si>
    <t>Temperaturhub am heizregister</t>
  </si>
  <si>
    <t>Raumnutzung im Lüftungskonzept</t>
  </si>
  <si>
    <t>Lüftungskonzept</t>
  </si>
  <si>
    <t>Fensterlüftung</t>
  </si>
  <si>
    <t>Dezentrale Lüftung</t>
  </si>
  <si>
    <t>Zuluftraum</t>
  </si>
  <si>
    <t>Abluftraum</t>
  </si>
  <si>
    <t>Überströmraum</t>
  </si>
  <si>
    <t>Zentrale Lüftung (Mit Wärmerückgewinnung mit zusätzlicher Umlufteinspeisung in die Zuluft)</t>
  </si>
  <si>
    <t>Zentrale Lüftung (mit Wärmerückgewinnung, ohne Umlufteinspeisung)</t>
  </si>
  <si>
    <t>Wärmerückgewinnungsgrad</t>
  </si>
  <si>
    <t>Raumnutzung im Nutzungskonzept</t>
  </si>
  <si>
    <t>Ist ein Zuluftraum</t>
  </si>
  <si>
    <t>Ist ein Abluftraum</t>
  </si>
  <si>
    <t>Ist ein Überstromraum</t>
  </si>
  <si>
    <t>Erste nichtleere Zelle</t>
  </si>
  <si>
    <t>Bei Ablufträumen: zugehöriger Überströmraum:</t>
  </si>
  <si>
    <t>Funktion:</t>
  </si>
  <si>
    <t>Temperatur zuströmende Luft</t>
  </si>
  <si>
    <t>Gewichtete Temperatur Zustrom Überströmräume</t>
  </si>
  <si>
    <t>Summe Zuluft</t>
  </si>
  <si>
    <t>Summe Abluft</t>
  </si>
  <si>
    <t>Testraum</t>
  </si>
  <si>
    <t xml:space="preserve">Lüftung: </t>
  </si>
  <si>
    <t>Summe der Zuluft</t>
  </si>
  <si>
    <t xml:space="preserve">Summe der Abluft </t>
  </si>
  <si>
    <t>Luftmassenbilanz korrekt?</t>
  </si>
  <si>
    <t xml:space="preserve">Bei den Räumen ist auch die Lüftungsart des Raums bzw. seine Nutzung im Nutzungskonzept entsprechend dem in der Eingabetabelle eingegebenen Nutzungskonzept festzulegen. </t>
  </si>
  <si>
    <t>Wird ein Raum als zugehöriger Überstromraum ausgewählt der (noch) kein Umluftraum ist, wird die Raumnutzung unter dem gewählten Überstromraum rot eingefärbt</t>
  </si>
  <si>
    <t>Tritt bei Ablufträumen im Feld der Überströmräume eine Rotfärbung auf, ist der Raum noch nicht festgelegt.</t>
  </si>
  <si>
    <t xml:space="preserve">In diesem Fall muss der Raum noch als Umluftraum definiert werden, oder ein passender rAum gewählt werden. </t>
  </si>
  <si>
    <t>Verwendung eines Nachheiz / Nachkühlregisters:</t>
  </si>
  <si>
    <t>Bei diesem ist lediglich die Leistung des Registers in W/K einzutragen. Die resultierende erwärmte Zuluft reduziert die Heizlasten der Räume entsprechend ihrer Funktion, wenn eine zentrale Lüftung ausgewählt wurde.</t>
  </si>
  <si>
    <t xml:space="preserve">Aktuell wird davon ausgegangen, dass das Nachheizregister parallel zu den anderen Heizkreisen angeshlossen ist. </t>
  </si>
  <si>
    <t xml:space="preserve">Im Kühlfall sollte das Register z.B. durch Kugelhähne im Vorlauf vor die anderen Heizkreise eingeschleift werden, damit Kondenswasser bevorzugt am Kühlregister ausfällt. </t>
  </si>
  <si>
    <t xml:space="preserve">GGf. könnten in dem Fall eine zusätzliche Pumpe mit Mischer dazu eingesetzt werden, die Temperaturdifferenz zwischen den Heizkreisen und dem Kühlregister zu erhöhen, um am Kühlregister eine deutlich tiefere temperatur fahren zu können und so die Luft im Gebäude gut entfeuchten zu können. </t>
  </si>
  <si>
    <t xml:space="preserve">Die Druckverluste am Nachheiz/Nachkühlregister sind atuell in den Berechnungen der Lüftung und der Druckverluste in den Heizkreisen noch nicht berücksichtigt. </t>
  </si>
  <si>
    <t>Sole16x2WHPutz</t>
  </si>
  <si>
    <t>Sole14x2WHPutz</t>
  </si>
  <si>
    <t>Sole17x2WHPutz</t>
  </si>
  <si>
    <t>Sole10x1,3WHPutz</t>
  </si>
  <si>
    <t>20x2WHPutz</t>
  </si>
  <si>
    <t>14x2 FBHEstrich_Teppich</t>
  </si>
  <si>
    <t>10x1,3 FBHtestrich_Teppich</t>
  </si>
  <si>
    <t>Sole14x2 FBHEstrich_Teppich</t>
  </si>
  <si>
    <t>Sole10x1,3 FBHtestrich_Teppich</t>
  </si>
  <si>
    <t>14x2 FBHEstrich_Parkett</t>
  </si>
  <si>
    <t>10,3x2 FBHtestrich_Parkett</t>
  </si>
  <si>
    <t>Sole14x2 FBHEstrich_Parkett</t>
  </si>
  <si>
    <t>Sole10x1,3 FBHtestrich_Parkett</t>
  </si>
  <si>
    <t>14x2 FBHtestrich_Fliese</t>
  </si>
  <si>
    <t>10x1,3 FBHestrich_Fliese</t>
  </si>
  <si>
    <t>Sole14x2 FBHtestrich_Fliese</t>
  </si>
  <si>
    <t>Sole10x1,3 FBHestrich_Fliese</t>
  </si>
  <si>
    <t>Druckverlust je m Rohr bei 1l/min</t>
  </si>
  <si>
    <t xml:space="preserve">Bei extrem grossen Rohrabständen wird die lineare interpolation der Heizleistung negativ, dies durch asymptotische Kurve ersetzen. </t>
  </si>
  <si>
    <t>Kühlungsbereichnung einschließlich Taupunkt (Verhältniss Nachkühlregister /Flächenheizung) einfügen</t>
  </si>
  <si>
    <t>Version 15 mit Fehlerkorrekturen und mehr Kommentaren</t>
  </si>
  <si>
    <t>Über / Unterdeckung [W]</t>
  </si>
  <si>
    <t>Ist-Heizleisung [W]</t>
  </si>
  <si>
    <t>Leistung des Kreises [W]</t>
  </si>
  <si>
    <t>Wirksame Temperaturdifferenz [°K]</t>
  </si>
  <si>
    <t>Raumtemperatur [°C]</t>
  </si>
  <si>
    <t>Heizwasserbedarf Anbinderaum 2 [l/min]</t>
  </si>
  <si>
    <t>Heizwasserbedarf Anbinderaum 1 [l/min]</t>
  </si>
  <si>
    <t>Heizwasserbedarf Raum [l/min]</t>
  </si>
  <si>
    <t>Heizwasserbedarf im Kreis [l/min]</t>
  </si>
  <si>
    <t>Druckverlust [Pa]</t>
  </si>
  <si>
    <t>Gesamte Kreislänge [m]</t>
  </si>
  <si>
    <t>effektive Rohrlänge (Summe) im Raum [m]</t>
  </si>
  <si>
    <t>Flächen im Anbinderaum 2 [m²]</t>
  </si>
  <si>
    <t>Fläche im Anbinderaum1 [m²]</t>
  </si>
  <si>
    <t>Fläche je Heizkreis im Raum des Heizkreises [m²]</t>
  </si>
  <si>
    <t>Länge Heizkreis im zugeordneten Raum [m]</t>
  </si>
  <si>
    <t>Rohr [mmxmm]</t>
  </si>
  <si>
    <t xml:space="preserve">Heizleistung in [Wm²/K] </t>
  </si>
  <si>
    <t xml:space="preserve">Fehler im DG beseitigen in Rechnetabelle. </t>
  </si>
  <si>
    <t>Masse</t>
  </si>
  <si>
    <t>Nord</t>
  </si>
  <si>
    <t>Süd</t>
  </si>
  <si>
    <t>Ost</t>
  </si>
  <si>
    <t>West</t>
  </si>
  <si>
    <t>Angrenzendersunbeheiztes Gebäude</t>
  </si>
  <si>
    <t>K</t>
  </si>
  <si>
    <t>Heizlast</t>
  </si>
  <si>
    <t xml:space="preserve">Masse je m² in Kilogramm
(Soweit thermisch angekoppelt)
Bei Innenwänden/Decken die HALBE Masse eintragen
Die Auswirkungen der Eintragung hier sind auf der Seite Simulation zu sehen.
Bei einschaligen Aussenmauern ebenfalls die HALBE Masse eintragen, der Rest ist in jedem Fall vom innenraum entkoppelt durch die Dämwirkung des Materials. 
Bei zweischaligem Aufbau (Tragende wand + aussenliegende Dämmschicht) Die Masse der tragenden Wand eintragen. </t>
  </si>
  <si>
    <t>Spreizung / °K</t>
  </si>
  <si>
    <t>Heizkörperberechnung</t>
  </si>
  <si>
    <t>Bug fix: Leistung greift auf 1. Zeile Übertemperatur zu für alle Räume</t>
  </si>
  <si>
    <t>Heizwasserbedarf l/h</t>
  </si>
  <si>
    <t>Zusatzspalte: Volumentstrom in l/h, da Ventilunterteile in l/h eingestellt werden</t>
  </si>
  <si>
    <t>Daten_RaumwHeizlast: X-Wand Hintergrundfarbe entfernt. Wenn vom Benutzer geändert, Fehler auf Berechnungsblättern</t>
  </si>
  <si>
    <t>Alle Räume nur mit "X-Wand"</t>
  </si>
  <si>
    <t>Balken für Heizwasserbedarf</t>
  </si>
  <si>
    <t xml:space="preserve">VL: </t>
  </si>
  <si>
    <t>Mittl. Spzg</t>
  </si>
  <si>
    <t>l/min</t>
  </si>
  <si>
    <t>l/h</t>
  </si>
  <si>
    <t>Manuelle Eingabe Spreizung / °K</t>
  </si>
  <si>
    <t>Summe für Volumenstrom ergänzt, sowie Mittlere Spreizung</t>
  </si>
  <si>
    <t>Summe</t>
  </si>
  <si>
    <t>Kelvin</t>
  </si>
  <si>
    <t>Ist-Deckungsgrad</t>
  </si>
  <si>
    <t>Zusatzspalte: Deckungsgrad, inkl. Balken 0-100%</t>
  </si>
  <si>
    <t>Ist Deckungsgrad [%]</t>
  </si>
  <si>
    <t>Ergebnistabelle</t>
  </si>
  <si>
    <t>Zwischensumme Stockwerk</t>
  </si>
  <si>
    <t>Ist Deckungsgrad</t>
  </si>
  <si>
    <t>Farben</t>
  </si>
  <si>
    <t>Tatsächliche Spreizung</t>
  </si>
  <si>
    <t>Rechentabelle</t>
  </si>
  <si>
    <t>Zwischensumme Stockwerke</t>
  </si>
  <si>
    <t>Gesamt</t>
  </si>
  <si>
    <t>Ist-Deckunggrad [%]</t>
  </si>
  <si>
    <t>Gesamt summe Q, deltaT</t>
  </si>
  <si>
    <t>spezifische Heizleistung [W/m^2]</t>
  </si>
  <si>
    <t>Spezifische Heizleistung</t>
  </si>
  <si>
    <t>mittl. Sprzg</t>
  </si>
  <si>
    <t>Manuelle Spreizung als extra Spalte</t>
  </si>
  <si>
    <t>Fix: Länge über Anbinderaume falsch summiert (betr. Fast alle Stockwerke); DG Formeln überarbeitet</t>
  </si>
  <si>
    <t>Nicht überarbeitet:</t>
  </si>
  <si>
    <t>Lüftungsberechnung etc.</t>
  </si>
  <si>
    <t>Eingabetabelle</t>
  </si>
  <si>
    <t>Wärmepumpen-Berechnungsblätter gelöscht. Reduziert Dateigrößen von 20 MB auf 0,9 MB.</t>
  </si>
  <si>
    <t>UG Raum2 Link zu Rechentab. Korr.</t>
  </si>
  <si>
    <t>Über-/Unterdeckung inkl. Heizkörper</t>
  </si>
  <si>
    <t>Ist Heizleistung inkl. Heizkörper</t>
  </si>
  <si>
    <t>Fehlerhafte Abfrage Spalte C für Heizkörper</t>
  </si>
  <si>
    <t>Externe Verküpfung entfernt (Werte hartkodiert) (Blatt: Daten, Zeile 1)</t>
  </si>
  <si>
    <t>Individuelle Spreizung für Räume möglich. Default / ohne Angabe: globalen Wert verwenden</t>
  </si>
  <si>
    <t>Ausgegungshinweise</t>
  </si>
  <si>
    <t>Bei geringerer Spreizung als 3K (FBH) / 5K (HK) ist die Mehrleistung nur gering. Es kann allerdings zu Geräuschen durch erhöhten Volumenstrom und Nachteile wegen thermischen Kurzschluss kommen.</t>
  </si>
  <si>
    <t>Für Erstauslegung: Fußbodenheizung mit 3K, Heizköerper mit 5 K Spreizung auslegen.</t>
  </si>
  <si>
    <t>Bei vorhandenen FBH / HK können diese, zur Erreichung von jew. ca. 100% Deckungsgrad, ggf. im Durchfluss gedrosselt werden, hierzu eine individuelle Spreizung eingeben.</t>
  </si>
  <si>
    <t>Typischer Durchfluss: FBH 0,2…3,0 l/min, Heizkörper 10...150 l / h (Einstellbereich Tacosetter)</t>
  </si>
  <si>
    <t>Typischer VA für FBH: Wohnräume 15 cm, Bad 10 cm. Weniger als 10 cm bringt kaum Mehrleistung. 
Heizkreislänge für FBH soll 100 m nicht überschreiten. 
Zu kurze Heizkreise vermeiden  (&lt; 40 m) wg. Kurzschlussgefahr - führt zu geringem Durchfluss und somit geringer Heizleistung. Evtl. den Flur in den Nachlauf vom kleinen WC hängen.
Ideal: alle Heizkreise mit ähnlicher Länge (z.B. 60...80 m)</t>
  </si>
  <si>
    <t>Plausibilisierung der Heizlastberechnung z.B. mit ubakus.de-Rechner, "Schweizer Formel" (für Bestandsgebäude bisherige Verbräuche). Passt Gesamt-Heizlast?</t>
  </si>
  <si>
    <t>Merke: der "kritischste" Raum bestimmt die VL-Temperatur - üblicherweise das Bad. Kann auch ein Raum mit viel Außenwänden und/oder angrenzend zu unbeheizten Innenräumen sein (Keller, Treppenhaus), denn Innenwände sind "gut" wärmeleitend.
Dort nachbessern durch zusätzliche Heizflächen: Wand-/Deckenheizung, oder bessere Dämmung der (Innen-)wände
Kritische Räume erkennt man an zu geringem Deckungsgrad. Oft ist dort die Spreizung deutlich geringer als in allen anderen Räumen.</t>
  </si>
  <si>
    <t>Zur Auswahl Wärmepumpe: 
Leistung nicht überdimensionieren. Oft genügt 70-85% der max. Heizlast. (vgl.  https://www.haustechnikdialog.de/Forum/t/199288/Auslegung-wieviele-kW-braucht-die-WP)
Überprüfe Mindestvolumenstrom der WP: anhand der Auslegung, ist ausreichend Volumenstrom vorhanden - auch wenn z.B. Schlafräume unbeheizt bleiben?</t>
  </si>
  <si>
    <t>Zusätzliche Heizkörper: pro Raum können bis zu 3 Heizkörper eingetragen werden. Gesamtsumme pro Raum wird in Ergebnistabelle dargestellt.</t>
  </si>
  <si>
    <t>v21 Verbesserungen (09-2022)</t>
  </si>
  <si>
    <t>Sofern die raumweise Heizlastberechnung mit henutzt werden soll, in der 'Eingabeabelle' unter Detaillierte Heizlastberechnung ein "X" eintragen.
Ohne "X": Falls raumweise Heizlast von einem externen Dienstleister berechnet (oder anders geschätzt) wurden, diese Werte in die Eingabetabelle eintragen.</t>
  </si>
  <si>
    <t>v22 Verbesserungen (02-2024)</t>
  </si>
  <si>
    <t>Fix: Heizkörperberechnung, Heizwasserbedarf (Spalte R) wurde nicht mit individueller Spreizung berechnet</t>
  </si>
  <si>
    <t>v23 Verbesserungen (06-2025)</t>
  </si>
  <si>
    <t>Fix: Ergebnistabelle, DG Raum2 mit fehlerhaftem Link zu Heizkörperberechnung</t>
  </si>
  <si>
    <t>v24 Verbesserungen (01-2026)</t>
  </si>
  <si>
    <t>Heizlast / Tranmssionsverlust [W]</t>
  </si>
  <si>
    <t>Verbesserung: Deaktivierung einzelner Heizkörper mit manueller Spreizung="0"</t>
  </si>
  <si>
    <t xml:space="preserve">Pro Raum können bis zu 3 Heizkörper eingetragen werden. Mehrere Heizkörper im Raum mit gleicher Höhe und gleicher Bauart können in der Länge (Meter, Rippen) addiert werden. Sofern weitere verschiedene Heizkörper im Raum sind (verschiedene Höhen, verschiedene Bauarten) können die weiteren Heizkörper in nicht genutzten Räumen des sTockwerks eingetragen werden, und deren Leistung im tatsächlichen Raum in der Spalte "Zusätzliche Heizleistungen" eingetragen werden. </t>
  </si>
  <si>
    <t>Mit der Spalte "Manuelle Spreizung" kann durch höhere Werte der Durchfluss und somit die Leistung begrenzt werden. Bei Eingabe von "0" wird der Heizkörper deaktiviert, so dass damit ein Heizkörpertausch dargestellt werden kann.</t>
  </si>
  <si>
    <t>Heizkörpertausch: Deaktivierung der "alten" Heizkörper durch Eingabe der manuellen Spreizung mit "0". Tipp: evtl. lassen sich einzelne "alte" Heizkörper in anderen Räumen mit niedrigereren Anforderungen wiederverwenden.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</si>
</sst>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407]General"/>
    <numFmt numFmtId="165" formatCode="[$-407]0.00"/>
    <numFmt numFmtId="166" formatCode="#,##0.00&quot; &quot;[$€-407];[Red]&quot;-&quot;#,##0.00&quot; &quot;[$€-407]"/>
    <numFmt numFmtId="167" formatCode="0.000"/>
    <numFmt numFmtId="168" formatCode="_-* #,##0.0000\ _€_-;\-* #,##0.0000\ _€_-;_-* &quot;-&quot;??\ _€_-;_-@_-"/>
    <numFmt numFmtId="169" formatCode="_-* #,##0.000\ _€_-;\-* #,##0.000\ _€_-;_-* &quot;-&quot;??\ _€_-;_-@_-"/>
    <numFmt numFmtId="170" formatCode="0.0"/>
  </numFmts>
  <fonts count="41">
    <font>
      <sz val="11"/>
      <color theme="1"/>
      <name val="Arial"/>
      <family val="2"/>
    </font>
    <font>
      <sz val="11"/>
      <color theme="1"/>
      <name val="Arial"/>
      <family val="2"/>
    </font>
    <font>
      <sz val="11"/>
      <color rgb="FF000000"/>
      <name val="Calibri"/>
      <family val="2"/>
    </font>
    <font>
      <sz val="11"/>
      <color rgb="FF3F3F76"/>
      <name val="Calibri"/>
      <family val="2"/>
    </font>
    <font>
      <sz val="11"/>
      <color rgb="FF9C6500"/>
      <name val="Calibri"/>
      <family val="2"/>
    </font>
    <font>
      <b/>
      <i/>
      <sz val="16"/>
      <color theme="1"/>
      <name val="Arial"/>
      <family val="2"/>
    </font>
    <font>
      <b/>
      <i/>
      <u/>
      <sz val="11"/>
      <color theme="1"/>
      <name val="Arial"/>
      <family val="2"/>
    </font>
    <font>
      <b/>
      <sz val="11"/>
      <color rgb="FF000000"/>
      <name val="Calibri"/>
      <family val="2"/>
    </font>
    <font>
      <sz val="11"/>
      <color rgb="FF333399"/>
      <name val="Calibri"/>
      <family val="2"/>
    </font>
    <font>
      <sz val="11"/>
      <color rgb="FFFF0000"/>
      <name val="Calibri"/>
      <family val="2"/>
    </font>
    <font>
      <sz val="11"/>
      <color rgb="FF9C6500"/>
      <name val="Calibri"/>
      <family val="2"/>
      <scheme val="minor"/>
    </font>
    <font>
      <sz val="11"/>
      <color rgb="FF3F3F76"/>
      <name val="Calibri"/>
      <family val="2"/>
      <scheme val="minor"/>
    </font>
    <font>
      <b/>
      <sz val="11"/>
      <color theme="1"/>
      <name val="Arial"/>
      <family val="2"/>
    </font>
    <font>
      <sz val="10"/>
      <name val="Arial"/>
      <family val="2"/>
    </font>
    <font>
      <sz val="8"/>
      <name val="Arial"/>
      <family val="2"/>
    </font>
    <font>
      <b/>
      <sz val="10"/>
      <name val="Arial"/>
      <family val="2"/>
    </font>
    <font>
      <b/>
      <sz val="8"/>
      <name val="Arial"/>
      <family val="2"/>
    </font>
    <font>
      <sz val="8"/>
      <name val="Arial"/>
      <family val="2"/>
    </font>
    <font>
      <vertAlign val="subscript"/>
      <sz val="8"/>
      <name val="Arial"/>
      <family val="2"/>
    </font>
    <font>
      <b/>
      <sz val="12"/>
      <name val="Arial"/>
      <family val="2"/>
    </font>
    <font>
      <b/>
      <sz val="10"/>
      <name val="Arial"/>
      <family val="2"/>
    </font>
    <font>
      <b/>
      <vertAlign val="subscript"/>
      <sz val="10"/>
      <name val="Arial"/>
      <family val="2"/>
    </font>
    <font>
      <sz val="10"/>
      <name val="Arial"/>
      <family val="2"/>
    </font>
    <font>
      <b/>
      <sz val="8"/>
      <name val="Arial"/>
      <family val="2"/>
    </font>
    <font>
      <sz val="9"/>
      <color indexed="81"/>
      <name val="Segoe UI"/>
      <charset val="1"/>
    </font>
    <font>
      <b/>
      <sz val="9"/>
      <color indexed="81"/>
      <name val="Segoe UI"/>
      <charset val="1"/>
    </font>
    <font>
      <sz val="9"/>
      <color indexed="81"/>
      <name val="Segoe UI"/>
      <family val="2"/>
    </font>
    <font>
      <b/>
      <sz val="9"/>
      <color indexed="81"/>
      <name val="Segoe UI"/>
      <family val="2"/>
    </font>
    <font>
      <sz val="11"/>
      <color theme="1"/>
      <name val="Calibri"/>
      <family val="2"/>
    </font>
    <font>
      <b/>
      <sz val="9"/>
      <color rgb="FF000000"/>
      <name val="Calibri"/>
      <family val="2"/>
    </font>
    <font>
      <sz val="9"/>
      <color rgb="FF000000"/>
      <name val="Calibri"/>
      <family val="2"/>
    </font>
    <font>
      <b/>
      <sz val="9"/>
      <color theme="1"/>
      <name val="Arial"/>
      <family val="2"/>
    </font>
    <font>
      <sz val="9"/>
      <color rgb="FF3F3F76"/>
      <name val="Calibri"/>
      <family val="2"/>
    </font>
    <font>
      <sz val="9"/>
      <color theme="1"/>
      <name val="Arial"/>
      <family val="2"/>
    </font>
    <font>
      <sz val="9"/>
      <color rgb="FF9C6500"/>
      <name val="Calibri"/>
      <family val="2"/>
      <scheme val="minor"/>
    </font>
    <font>
      <b/>
      <sz val="9"/>
      <color rgb="FF000000"/>
      <name val="Segoe UI"/>
      <charset val="1"/>
    </font>
    <font>
      <sz val="9"/>
      <color rgb="FF000000"/>
      <name val="Segoe UI"/>
      <charset val="1"/>
    </font>
    <font>
      <b/>
      <sz val="9"/>
      <color rgb="FF000000"/>
      <name val="Segoe UI"/>
      <family val="2"/>
    </font>
    <font>
      <sz val="9"/>
      <color rgb="FF000000"/>
      <name val="Segoe UI"/>
      <family val="2"/>
    </font>
    <font>
      <sz val="10"/>
      <color rgb="FF000000"/>
      <name val="Tahoma"/>
      <family val="2"/>
    </font>
    <font>
      <b/>
      <sz val="10"/>
      <color rgb="FF000000"/>
      <name val="Tahoma"/>
      <family val="2"/>
    </font>
  </fonts>
  <fills count="13">
    <fill>
      <patternFill patternType="none"/>
    </fill>
    <fill>
      <patternFill patternType="gray125"/>
    </fill>
    <fill>
      <patternFill patternType="solid">
        <fgColor rgb="FFFF0000"/>
        <bgColor rgb="FFFF0000"/>
      </patternFill>
    </fill>
    <fill>
      <patternFill patternType="solid">
        <fgColor rgb="FFFFFF00"/>
        <bgColor rgb="FFFFFF00"/>
      </patternFill>
    </fill>
    <fill>
      <patternFill patternType="solid">
        <fgColor rgb="FFFFCC99"/>
        <bgColor rgb="FFFFCC99"/>
      </patternFill>
    </fill>
    <fill>
      <patternFill patternType="solid">
        <fgColor rgb="FFFFEB9C"/>
        <bgColor rgb="FFFFEB9C"/>
      </patternFill>
    </fill>
    <fill>
      <patternFill patternType="solid">
        <fgColor rgb="FFFFEB9C"/>
      </patternFill>
    </fill>
    <fill>
      <patternFill patternType="solid">
        <fgColor rgb="FFFFCC99"/>
      </patternFill>
    </fill>
    <fill>
      <patternFill patternType="solid">
        <fgColor indexed="41"/>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rgb="FFFFFF00"/>
        <bgColor indexed="64"/>
      </patternFill>
    </fill>
    <fill>
      <patternFill patternType="solid">
        <fgColor theme="5" tint="0.59996337778862885"/>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s>
  <cellStyleXfs count="14">
    <xf numFmtId="0" fontId="0" fillId="0" borderId="0"/>
    <xf numFmtId="0" fontId="1" fillId="2" borderId="0"/>
    <xf numFmtId="164" fontId="3" fillId="4" borderId="1"/>
    <xf numFmtId="164" fontId="4" fillId="5" borderId="0"/>
    <xf numFmtId="164" fontId="2" fillId="0" borderId="0"/>
    <xf numFmtId="0" fontId="5" fillId="0" borderId="0">
      <alignment horizontal="center"/>
    </xf>
    <xf numFmtId="0" fontId="5" fillId="0" borderId="0">
      <alignment horizontal="center" textRotation="90"/>
    </xf>
    <xf numFmtId="0" fontId="6" fillId="0" borderId="0"/>
    <xf numFmtId="166" fontId="6" fillId="0" borderId="0"/>
    <xf numFmtId="0" fontId="10" fillId="6" borderId="0" applyNumberFormat="0" applyBorder="0" applyAlignment="0" applyProtection="0"/>
    <xf numFmtId="0" fontId="11" fillId="7" borderId="1" applyNumberFormat="0" applyAlignment="0" applyProtection="0"/>
    <xf numFmtId="0" fontId="13" fillId="0" borderId="0"/>
    <xf numFmtId="9" fontId="1"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164" fontId="2" fillId="0" borderId="0" xfId="4" applyAlignment="1">
      <alignment horizontal="center"/>
    </xf>
    <xf numFmtId="164" fontId="2" fillId="0" borderId="0" xfId="4" applyAlignment="1">
      <alignment horizontal="center" wrapText="1"/>
    </xf>
    <xf numFmtId="164" fontId="3" fillId="4" borderId="1" xfId="2" applyAlignment="1" applyProtection="1">
      <alignment horizontal="center"/>
    </xf>
    <xf numFmtId="164" fontId="2" fillId="0" borderId="0" xfId="4" applyAlignment="1">
      <alignment wrapText="1"/>
    </xf>
    <xf numFmtId="164" fontId="2" fillId="0" borderId="0" xfId="4" applyAlignment="1">
      <alignment horizontal="center" vertical="center"/>
    </xf>
    <xf numFmtId="164" fontId="2" fillId="0" borderId="0" xfId="4" applyAlignment="1">
      <alignment horizontal="center" vertical="center" wrapText="1"/>
    </xf>
    <xf numFmtId="164" fontId="2" fillId="0" borderId="0" xfId="4"/>
    <xf numFmtId="164" fontId="7" fillId="0" borderId="0" xfId="4" applyFont="1" applyBorder="1" applyAlignment="1">
      <alignment horizontal="center"/>
    </xf>
    <xf numFmtId="164" fontId="2" fillId="0" borderId="0" xfId="4" applyBorder="1"/>
    <xf numFmtId="164" fontId="7" fillId="0" borderId="2" xfId="4" applyFont="1" applyBorder="1" applyAlignment="1">
      <alignment horizontal="center" vertical="center"/>
    </xf>
    <xf numFmtId="164" fontId="2" fillId="0" borderId="2" xfId="4" applyBorder="1" applyAlignment="1">
      <alignment horizontal="center" vertical="center"/>
    </xf>
    <xf numFmtId="164" fontId="2" fillId="0" borderId="2" xfId="4" applyBorder="1" applyAlignment="1">
      <alignment horizontal="center"/>
    </xf>
    <xf numFmtId="164" fontId="2" fillId="0" borderId="0" xfId="4" applyBorder="1" applyAlignment="1">
      <alignment horizontal="center"/>
    </xf>
    <xf numFmtId="164" fontId="2" fillId="0" borderId="4" xfId="4" applyBorder="1" applyAlignment="1">
      <alignment horizontal="center"/>
    </xf>
    <xf numFmtId="164" fontId="2" fillId="0" borderId="4" xfId="4" applyBorder="1" applyAlignment="1">
      <alignment horizontal="center" vertical="center"/>
    </xf>
    <xf numFmtId="165" fontId="2" fillId="0" borderId="4" xfId="4" applyNumberFormat="1" applyBorder="1" applyAlignment="1">
      <alignment horizontal="center" vertical="center"/>
    </xf>
    <xf numFmtId="164" fontId="3" fillId="4" borderId="1" xfId="2" applyAlignment="1" applyProtection="1">
      <alignment horizontal="center" vertical="center"/>
    </xf>
    <xf numFmtId="164" fontId="4" fillId="5" borderId="5" xfId="3" applyBorder="1" applyAlignment="1" applyProtection="1">
      <alignment horizontal="center"/>
    </xf>
    <xf numFmtId="164" fontId="4" fillId="5" borderId="0" xfId="3" applyBorder="1" applyAlignment="1" applyProtection="1">
      <alignment horizontal="center"/>
    </xf>
    <xf numFmtId="164" fontId="2" fillId="0" borderId="0" xfId="4" applyAlignment="1">
      <alignment vertical="center"/>
    </xf>
    <xf numFmtId="164" fontId="2" fillId="0" borderId="6" xfId="4" applyBorder="1" applyAlignment="1">
      <alignment horizontal="center"/>
    </xf>
    <xf numFmtId="164" fontId="2" fillId="0" borderId="0" xfId="4" applyBorder="1" applyAlignment="1">
      <alignment horizontal="center" vertical="center"/>
    </xf>
    <xf numFmtId="164" fontId="4" fillId="5" borderId="4" xfId="3" applyBorder="1" applyAlignment="1" applyProtection="1">
      <alignment horizontal="center"/>
    </xf>
    <xf numFmtId="164" fontId="4" fillId="5" borderId="0" xfId="3" applyBorder="1" applyAlignment="1" applyProtection="1"/>
    <xf numFmtId="164" fontId="2" fillId="0" borderId="4" xfId="4" applyFill="1" applyBorder="1" applyAlignment="1">
      <alignment horizontal="center" vertical="center"/>
    </xf>
    <xf numFmtId="164" fontId="9" fillId="3" borderId="0" xfId="4" applyFont="1" applyFill="1"/>
    <xf numFmtId="164" fontId="7" fillId="0" borderId="0" xfId="4" applyFont="1" applyAlignment="1">
      <alignment horizontal="center" vertical="center" wrapText="1"/>
    </xf>
    <xf numFmtId="0" fontId="10" fillId="6" borderId="0" xfId="9"/>
    <xf numFmtId="164" fontId="7" fillId="0" borderId="0" xfId="4" applyFont="1" applyAlignment="1">
      <alignment horizontal="center" vertical="center"/>
    </xf>
    <xf numFmtId="164" fontId="0" fillId="0" borderId="7" xfId="0" applyNumberFormat="1" applyBorder="1" applyAlignment="1">
      <alignment horizontal="center"/>
    </xf>
    <xf numFmtId="164" fontId="3" fillId="4" borderId="1" xfId="2"/>
    <xf numFmtId="0" fontId="0" fillId="0" borderId="7" xfId="0" applyBorder="1"/>
    <xf numFmtId="0" fontId="10" fillId="6" borderId="7" xfId="9" applyBorder="1"/>
    <xf numFmtId="0" fontId="0" fillId="0" borderId="0" xfId="0" applyAlignment="1">
      <alignment wrapText="1"/>
    </xf>
    <xf numFmtId="2" fontId="2" fillId="0" borderId="0" xfId="4" applyNumberFormat="1"/>
    <xf numFmtId="0" fontId="13" fillId="0" borderId="0" xfId="11"/>
    <xf numFmtId="0" fontId="13" fillId="0" borderId="0" xfId="11" applyBorder="1"/>
    <xf numFmtId="0" fontId="14" fillId="0" borderId="0" xfId="11" applyFont="1"/>
    <xf numFmtId="0" fontId="14" fillId="0" borderId="9" xfId="11" applyFont="1" applyBorder="1" applyAlignment="1">
      <alignment horizontal="center" vertical="center"/>
    </xf>
    <xf numFmtId="0" fontId="14" fillId="0" borderId="0" xfId="11" applyFont="1" applyAlignment="1">
      <alignment textRotation="90"/>
    </xf>
    <xf numFmtId="0" fontId="13" fillId="0" borderId="9" xfId="11" applyBorder="1"/>
    <xf numFmtId="0" fontId="14" fillId="0" borderId="0" xfId="11" applyFont="1" applyBorder="1" applyAlignment="1">
      <alignment vertical="center"/>
    </xf>
    <xf numFmtId="0" fontId="14" fillId="0" borderId="11" xfId="11" applyFont="1" applyBorder="1" applyAlignment="1">
      <alignment vertical="center"/>
    </xf>
    <xf numFmtId="0" fontId="13" fillId="8" borderId="9" xfId="11" applyFill="1" applyBorder="1"/>
    <xf numFmtId="0" fontId="14" fillId="0" borderId="8" xfId="11" applyFont="1" applyBorder="1" applyAlignment="1">
      <alignment horizontal="center" vertical="center"/>
    </xf>
    <xf numFmtId="0" fontId="14" fillId="0" borderId="10" xfId="11" applyFont="1" applyBorder="1" applyAlignment="1">
      <alignment horizontal="center" vertical="center"/>
    </xf>
    <xf numFmtId="0" fontId="14" fillId="0" borderId="12" xfId="11" applyFont="1" applyBorder="1" applyAlignment="1">
      <alignment horizontal="center" vertical="center"/>
    </xf>
    <xf numFmtId="0" fontId="14" fillId="0" borderId="7" xfId="11" applyFont="1" applyBorder="1" applyAlignment="1">
      <alignment horizontal="center" vertical="center"/>
    </xf>
    <xf numFmtId="0" fontId="14" fillId="8" borderId="9" xfId="11" applyFont="1" applyFill="1" applyBorder="1" applyAlignment="1">
      <alignment vertical="center"/>
    </xf>
    <xf numFmtId="0" fontId="16" fillId="0" borderId="0" xfId="11" applyFont="1" applyBorder="1" applyAlignment="1">
      <alignment vertical="center"/>
    </xf>
    <xf numFmtId="0" fontId="14" fillId="0" borderId="0" xfId="11" applyFont="1" applyBorder="1" applyAlignment="1">
      <alignment horizontal="right" vertical="center"/>
    </xf>
    <xf numFmtId="0" fontId="14" fillId="0" borderId="13" xfId="11" applyFont="1" applyBorder="1" applyAlignment="1">
      <alignment horizontal="center" vertical="center"/>
    </xf>
    <xf numFmtId="0" fontId="13" fillId="0" borderId="0" xfId="11" applyBorder="1" applyAlignment="1">
      <alignment horizontal="center" vertical="center"/>
    </xf>
    <xf numFmtId="2" fontId="13" fillId="0" borderId="0" xfId="11" applyNumberFormat="1" applyBorder="1" applyAlignment="1">
      <alignment horizontal="center" vertical="center"/>
    </xf>
    <xf numFmtId="0" fontId="14" fillId="0" borderId="14" xfId="11" applyFont="1" applyBorder="1" applyAlignment="1">
      <alignment vertical="center"/>
    </xf>
    <xf numFmtId="0" fontId="14" fillId="0" borderId="16" xfId="11" applyFont="1" applyBorder="1"/>
    <xf numFmtId="0" fontId="16" fillId="0" borderId="0" xfId="11" applyFont="1" applyAlignment="1">
      <alignment horizontal="right" vertical="center"/>
    </xf>
    <xf numFmtId="2" fontId="14" fillId="0" borderId="0" xfId="11" applyNumberFormat="1" applyFont="1" applyBorder="1" applyAlignment="1">
      <alignment horizontal="center" vertical="center"/>
    </xf>
    <xf numFmtId="14" fontId="14" fillId="0" borderId="0" xfId="11" applyNumberFormat="1" applyFont="1" applyBorder="1" applyAlignment="1">
      <alignment horizontal="center" vertical="center"/>
    </xf>
    <xf numFmtId="0" fontId="22" fillId="0" borderId="0" xfId="11" applyFont="1" applyBorder="1" applyAlignment="1">
      <alignment horizontal="center" vertical="center"/>
    </xf>
    <xf numFmtId="0" fontId="20" fillId="0" borderId="0" xfId="11" applyFont="1" applyBorder="1" applyAlignment="1">
      <alignment vertical="center"/>
    </xf>
    <xf numFmtId="0" fontId="14" fillId="0" borderId="0" xfId="11" applyFont="1" applyBorder="1"/>
    <xf numFmtId="0" fontId="14" fillId="0" borderId="0" xfId="11" applyFont="1" applyBorder="1" applyAlignment="1">
      <alignment horizontal="center" vertical="center"/>
    </xf>
    <xf numFmtId="2" fontId="14" fillId="0" borderId="0" xfId="11" applyNumberFormat="1" applyFont="1" applyBorder="1" applyAlignment="1">
      <alignment horizontal="right" vertical="center"/>
    </xf>
    <xf numFmtId="2" fontId="14" fillId="0" borderId="0" xfId="11" quotePrefix="1" applyNumberFormat="1" applyFont="1" applyBorder="1" applyAlignment="1">
      <alignment horizontal="center" vertical="center"/>
    </xf>
    <xf numFmtId="0" fontId="14" fillId="0" borderId="14" xfId="11" applyFont="1" applyBorder="1"/>
    <xf numFmtId="0" fontId="23" fillId="0" borderId="0" xfId="11" applyFont="1" applyBorder="1" applyAlignment="1">
      <alignment vertical="center"/>
    </xf>
    <xf numFmtId="0" fontId="23" fillId="0" borderId="11" xfId="11" applyFont="1" applyBorder="1" applyAlignment="1">
      <alignment vertical="center"/>
    </xf>
    <xf numFmtId="2" fontId="14" fillId="0" borderId="17" xfId="11" applyNumberFormat="1" applyFont="1" applyBorder="1" applyAlignment="1" applyProtection="1">
      <alignment horizontal="right" vertical="center"/>
      <protection locked="0"/>
    </xf>
    <xf numFmtId="2" fontId="14" fillId="0" borderId="18" xfId="11" applyNumberFormat="1" applyFont="1" applyBorder="1" applyAlignment="1" applyProtection="1">
      <alignment horizontal="center" vertical="center"/>
      <protection locked="0"/>
    </xf>
    <xf numFmtId="2" fontId="14" fillId="0" borderId="0" xfId="11" applyNumberFormat="1" applyFont="1" applyBorder="1" applyAlignment="1" applyProtection="1">
      <alignment horizontal="center" vertical="center"/>
      <protection locked="0"/>
    </xf>
    <xf numFmtId="2" fontId="14" fillId="0" borderId="10" xfId="11" applyNumberFormat="1" applyFont="1" applyBorder="1" applyAlignment="1" applyProtection="1">
      <alignment horizontal="center" vertical="center"/>
      <protection locked="0"/>
    </xf>
    <xf numFmtId="167" fontId="14" fillId="0" borderId="0" xfId="11" applyNumberFormat="1" applyFont="1" applyBorder="1" applyAlignment="1" applyProtection="1">
      <alignment horizontal="center" vertical="center"/>
      <protection locked="0"/>
    </xf>
    <xf numFmtId="2" fontId="14" fillId="0" borderId="13" xfId="11" applyNumberFormat="1" applyFont="1" applyBorder="1" applyAlignment="1" applyProtection="1">
      <alignment horizontal="center" vertical="center"/>
      <protection locked="0"/>
    </xf>
    <xf numFmtId="2" fontId="14" fillId="0" borderId="7" xfId="11" applyNumberFormat="1" applyFont="1" applyBorder="1" applyAlignment="1" applyProtection="1">
      <alignment horizontal="center" vertical="center"/>
      <protection locked="0"/>
    </xf>
    <xf numFmtId="2" fontId="14" fillId="0" borderId="0" xfId="11" applyNumberFormat="1" applyFont="1" applyAlignment="1" applyProtection="1">
      <alignment horizontal="center" vertical="center"/>
      <protection locked="0"/>
    </xf>
    <xf numFmtId="2" fontId="16" fillId="0" borderId="7" xfId="11" applyNumberFormat="1" applyFont="1" applyBorder="1" applyAlignment="1" applyProtection="1">
      <alignment horizontal="center" vertical="center"/>
      <protection locked="0"/>
    </xf>
    <xf numFmtId="2" fontId="17" fillId="0" borderId="7" xfId="11" applyNumberFormat="1" applyFont="1" applyBorder="1" applyAlignment="1" applyProtection="1">
      <alignment horizontal="center"/>
      <protection locked="0"/>
    </xf>
    <xf numFmtId="2" fontId="17" fillId="0" borderId="8" xfId="11" applyNumberFormat="1" applyFont="1" applyBorder="1" applyAlignment="1" applyProtection="1">
      <alignment horizontal="center" vertical="center"/>
      <protection locked="0"/>
    </xf>
    <xf numFmtId="2" fontId="17" fillId="0" borderId="7" xfId="11" applyNumberFormat="1" applyFont="1" applyBorder="1" applyAlignment="1" applyProtection="1">
      <alignment horizontal="center" vertical="center"/>
      <protection locked="0"/>
    </xf>
    <xf numFmtId="0" fontId="14" fillId="0" borderId="17" xfId="11" applyFont="1" applyBorder="1"/>
    <xf numFmtId="14" fontId="14" fillId="0" borderId="13" xfId="11" applyNumberFormat="1" applyFont="1" applyBorder="1" applyAlignment="1" applyProtection="1">
      <alignment horizontal="center" vertical="center"/>
      <protection locked="0"/>
    </xf>
    <xf numFmtId="0" fontId="14" fillId="0" borderId="13" xfId="11" applyFont="1" applyBorder="1"/>
    <xf numFmtId="0" fontId="14" fillId="0" borderId="13" xfId="11" applyFont="1" applyBorder="1" applyAlignment="1">
      <alignment vertical="center"/>
    </xf>
    <xf numFmtId="0" fontId="14" fillId="0" borderId="19" xfId="11" applyFont="1" applyBorder="1" applyAlignment="1">
      <alignment vertical="center"/>
    </xf>
    <xf numFmtId="0" fontId="14" fillId="0" borderId="17" xfId="11" applyFont="1" applyBorder="1" applyAlignment="1">
      <alignment vertical="center"/>
    </xf>
    <xf numFmtId="0" fontId="14" fillId="0" borderId="20" xfId="11" applyFont="1" applyBorder="1" applyAlignment="1">
      <alignment vertical="center"/>
    </xf>
    <xf numFmtId="0" fontId="14" fillId="0" borderId="9" xfId="11" applyFont="1" applyBorder="1" applyAlignment="1">
      <alignment vertical="center"/>
    </xf>
    <xf numFmtId="0" fontId="14" fillId="0" borderId="8" xfId="11" applyFont="1" applyBorder="1" applyAlignment="1">
      <alignment vertical="center"/>
    </xf>
    <xf numFmtId="0" fontId="17" fillId="0" borderId="13" xfId="11" applyFont="1" applyBorder="1" applyAlignment="1">
      <alignment horizontal="center" vertical="center"/>
    </xf>
    <xf numFmtId="0" fontId="17" fillId="0" borderId="8" xfId="11" applyFont="1" applyBorder="1" applyAlignment="1">
      <alignment horizontal="center" vertical="center"/>
    </xf>
    <xf numFmtId="0" fontId="19" fillId="8" borderId="13" xfId="11" applyFont="1" applyFill="1" applyBorder="1" applyAlignment="1">
      <alignment horizontal="center" vertical="center"/>
    </xf>
    <xf numFmtId="0" fontId="19" fillId="8" borderId="8" xfId="11" applyFont="1" applyFill="1" applyBorder="1" applyAlignment="1">
      <alignment horizontal="center" vertical="center"/>
    </xf>
    <xf numFmtId="0" fontId="15" fillId="8" borderId="13" xfId="11" applyFont="1" applyFill="1" applyBorder="1" applyAlignment="1">
      <alignment vertical="center"/>
    </xf>
    <xf numFmtId="0" fontId="17" fillId="0" borderId="9" xfId="11" applyFont="1" applyBorder="1" applyAlignment="1" applyProtection="1">
      <alignment horizontal="center" vertical="center"/>
      <protection locked="0"/>
    </xf>
    <xf numFmtId="0" fontId="17" fillId="0" borderId="13" xfId="11" applyFont="1" applyBorder="1" applyAlignment="1" applyProtection="1">
      <alignment horizontal="center" vertical="center"/>
      <protection locked="0"/>
    </xf>
    <xf numFmtId="0" fontId="17" fillId="0" borderId="8" xfId="11" applyFont="1" applyBorder="1" applyAlignment="1" applyProtection="1">
      <alignment horizontal="center" vertical="center"/>
      <protection locked="0"/>
    </xf>
    <xf numFmtId="0" fontId="16" fillId="0" borderId="0" xfId="11" applyFont="1" applyAlignment="1">
      <alignment vertical="center"/>
    </xf>
    <xf numFmtId="0" fontId="17" fillId="0" borderId="17" xfId="11" applyFont="1" applyBorder="1"/>
    <xf numFmtId="0" fontId="17" fillId="0" borderId="13" xfId="11" applyFont="1" applyBorder="1"/>
    <xf numFmtId="0" fontId="14" fillId="0" borderId="15" xfId="11" applyFont="1" applyBorder="1"/>
    <xf numFmtId="0" fontId="14" fillId="0" borderId="18" xfId="11" applyFont="1" applyBorder="1"/>
    <xf numFmtId="0" fontId="14" fillId="0" borderId="11" xfId="11" applyFont="1" applyBorder="1"/>
    <xf numFmtId="0" fontId="13" fillId="0" borderId="13" xfId="11" applyBorder="1"/>
    <xf numFmtId="0" fontId="20" fillId="0" borderId="13" xfId="11" applyFont="1" applyBorder="1" applyAlignment="1">
      <alignment horizontal="left" vertical="center"/>
    </xf>
    <xf numFmtId="0" fontId="23" fillId="0" borderId="13" xfId="11" applyFont="1" applyBorder="1" applyAlignment="1" applyProtection="1">
      <alignment horizontal="left" vertical="center"/>
      <protection locked="0"/>
    </xf>
    <xf numFmtId="0" fontId="16" fillId="0" borderId="13" xfId="11" applyFont="1" applyBorder="1" applyAlignment="1" applyProtection="1">
      <alignment horizontal="left" vertical="center"/>
      <protection locked="0"/>
    </xf>
    <xf numFmtId="0" fontId="20" fillId="0" borderId="13" xfId="11" applyFont="1" applyBorder="1" applyAlignment="1">
      <alignment vertical="center"/>
    </xf>
    <xf numFmtId="2" fontId="17" fillId="0" borderId="17" xfId="11" applyNumberFormat="1" applyFont="1" applyBorder="1" applyAlignment="1" applyProtection="1">
      <alignment horizontal="right" vertical="center"/>
      <protection locked="0"/>
    </xf>
    <xf numFmtId="0" fontId="14" fillId="0" borderId="19" xfId="11" applyFont="1" applyBorder="1"/>
    <xf numFmtId="0" fontId="14" fillId="0" borderId="15" xfId="11" applyFont="1" applyBorder="1" applyAlignment="1">
      <alignment horizontal="center" vertical="center"/>
    </xf>
    <xf numFmtId="0" fontId="14" fillId="0" borderId="18" xfId="11" applyFont="1" applyBorder="1" applyAlignment="1">
      <alignment horizontal="center" vertical="center"/>
    </xf>
    <xf numFmtId="0" fontId="14" fillId="0" borderId="19" xfId="11" applyFont="1" applyBorder="1" applyAlignment="1">
      <alignment horizontal="center" vertical="center"/>
    </xf>
    <xf numFmtId="0" fontId="14" fillId="0" borderId="20" xfId="11" applyFont="1" applyBorder="1" applyAlignment="1">
      <alignment horizontal="center" vertical="center"/>
    </xf>
    <xf numFmtId="0" fontId="15" fillId="8" borderId="13" xfId="11" applyFont="1" applyFill="1" applyBorder="1" applyAlignment="1">
      <alignment horizontal="center" vertical="center"/>
    </xf>
    <xf numFmtId="0" fontId="15" fillId="8" borderId="8" xfId="11" applyFont="1" applyFill="1" applyBorder="1" applyAlignment="1">
      <alignment horizontal="center" vertical="center"/>
    </xf>
    <xf numFmtId="2" fontId="14" fillId="0" borderId="9" xfId="11" applyNumberFormat="1" applyFont="1" applyBorder="1" applyAlignment="1" applyProtection="1">
      <alignment horizontal="center" vertical="center"/>
      <protection locked="0"/>
    </xf>
    <xf numFmtId="2" fontId="14" fillId="0" borderId="8" xfId="11" applyNumberFormat="1" applyFont="1" applyBorder="1" applyAlignment="1" applyProtection="1">
      <alignment horizontal="center" vertical="center"/>
      <protection locked="0"/>
    </xf>
    <xf numFmtId="2" fontId="14" fillId="0" borderId="9" xfId="11" applyNumberFormat="1" applyFont="1" applyBorder="1" applyAlignment="1">
      <alignment horizontal="center" vertical="center"/>
    </xf>
    <xf numFmtId="2" fontId="14" fillId="0" borderId="13" xfId="11" applyNumberFormat="1" applyFont="1" applyBorder="1" applyAlignment="1">
      <alignment horizontal="center" vertical="center"/>
    </xf>
    <xf numFmtId="2" fontId="14" fillId="0" borderId="8" xfId="11" applyNumberFormat="1" applyFont="1" applyBorder="1" applyAlignment="1">
      <alignment horizontal="center" vertical="center"/>
    </xf>
    <xf numFmtId="164" fontId="3" fillId="4" borderId="1" xfId="2" applyAlignment="1">
      <alignment horizontal="center"/>
    </xf>
    <xf numFmtId="0" fontId="17" fillId="0" borderId="7" xfId="11" applyFont="1" applyBorder="1" applyAlignment="1">
      <alignment horizontal="center" vertical="center"/>
    </xf>
    <xf numFmtId="0" fontId="18" fillId="0" borderId="10" xfId="11" applyFont="1" applyBorder="1" applyAlignment="1">
      <alignment horizontal="center" vertical="center"/>
    </xf>
    <xf numFmtId="164" fontId="2" fillId="0" borderId="21" xfId="4" applyBorder="1" applyAlignment="1">
      <alignment horizontal="center"/>
    </xf>
    <xf numFmtId="164" fontId="2" fillId="0" borderId="21" xfId="4" applyFill="1" applyBorder="1" applyAlignment="1">
      <alignment horizontal="center" vertical="center"/>
    </xf>
    <xf numFmtId="164" fontId="2" fillId="0" borderId="3" xfId="4" applyBorder="1" applyAlignment="1">
      <alignment horizontal="center"/>
    </xf>
    <xf numFmtId="164" fontId="3" fillId="4" borderId="22" xfId="2" applyBorder="1" applyAlignment="1" applyProtection="1">
      <alignment horizontal="center"/>
    </xf>
    <xf numFmtId="164" fontId="8" fillId="4" borderId="22" xfId="2" applyFont="1" applyBorder="1" applyAlignment="1" applyProtection="1">
      <alignment horizontal="center"/>
    </xf>
    <xf numFmtId="164" fontId="8" fillId="4" borderId="22" xfId="2" applyFont="1" applyBorder="1" applyAlignment="1" applyProtection="1">
      <alignment horizontal="center" vertical="center"/>
    </xf>
    <xf numFmtId="2" fontId="17" fillId="0" borderId="13" xfId="11" applyNumberFormat="1" applyFont="1" applyBorder="1" applyAlignment="1">
      <alignment horizontal="center" vertical="center"/>
    </xf>
    <xf numFmtId="2" fontId="17" fillId="0" borderId="8" xfId="11" applyNumberFormat="1" applyFont="1" applyBorder="1" applyAlignment="1">
      <alignment horizontal="center" vertical="center"/>
    </xf>
    <xf numFmtId="2" fontId="2" fillId="0" borderId="0" xfId="4" applyNumberFormat="1" applyAlignment="1">
      <alignment horizontal="center" vertical="center"/>
    </xf>
    <xf numFmtId="2" fontId="2" fillId="0" borderId="0" xfId="4" applyNumberFormat="1" applyBorder="1" applyAlignment="1">
      <alignment horizontal="center" vertical="center"/>
    </xf>
    <xf numFmtId="2" fontId="4" fillId="5" borderId="0" xfId="3" applyNumberFormat="1" applyBorder="1" applyAlignment="1" applyProtection="1">
      <alignment horizontal="center"/>
    </xf>
    <xf numFmtId="2" fontId="4" fillId="5" borderId="0" xfId="3" applyNumberFormat="1" applyBorder="1" applyAlignment="1" applyProtection="1">
      <alignment horizontal="center" vertical="center"/>
    </xf>
    <xf numFmtId="0" fontId="0" fillId="0" borderId="0" xfId="0" applyAlignment="1">
      <alignment vertical="top" textRotation="90"/>
    </xf>
    <xf numFmtId="164" fontId="2" fillId="0" borderId="0" xfId="4" applyAlignment="1">
      <alignment vertical="top" textRotation="90"/>
    </xf>
    <xf numFmtId="164" fontId="2" fillId="0" borderId="0" xfId="4" applyAlignment="1">
      <alignment vertical="top" textRotation="90" wrapText="1"/>
    </xf>
    <xf numFmtId="164" fontId="2" fillId="0" borderId="1" xfId="4" applyBorder="1"/>
    <xf numFmtId="164" fontId="3" fillId="4" borderId="1" xfId="2" applyBorder="1"/>
    <xf numFmtId="164" fontId="2" fillId="0" borderId="7" xfId="4" applyBorder="1" applyAlignment="1">
      <alignment wrapText="1"/>
    </xf>
    <xf numFmtId="164" fontId="2" fillId="0" borderId="7" xfId="4" applyBorder="1"/>
    <xf numFmtId="164" fontId="3" fillId="4" borderId="7" xfId="2" applyBorder="1"/>
    <xf numFmtId="2" fontId="0" fillId="0" borderId="7" xfId="0" applyNumberFormat="1" applyBorder="1"/>
    <xf numFmtId="0" fontId="28" fillId="0" borderId="0" xfId="0" applyFont="1"/>
    <xf numFmtId="165" fontId="2" fillId="0" borderId="0" xfId="4" applyNumberFormat="1" applyBorder="1" applyAlignment="1">
      <alignment horizontal="center" vertical="center"/>
    </xf>
    <xf numFmtId="0" fontId="12" fillId="0" borderId="0" xfId="0" applyFont="1" applyAlignment="1">
      <alignment horizontal="center"/>
    </xf>
    <xf numFmtId="2" fontId="2" fillId="0" borderId="0" xfId="4" applyNumberFormat="1" applyAlignment="1">
      <alignment horizontal="center"/>
    </xf>
    <xf numFmtId="2" fontId="2" fillId="0" borderId="0" xfId="4" applyNumberFormat="1" applyAlignment="1">
      <alignment horizontal="center" vertical="center" wrapText="1"/>
    </xf>
    <xf numFmtId="2" fontId="7" fillId="0" borderId="0" xfId="4" applyNumberFormat="1" applyFont="1" applyBorder="1" applyAlignment="1">
      <alignment horizontal="center"/>
    </xf>
    <xf numFmtId="2" fontId="2" fillId="0" borderId="0" xfId="4" applyNumberFormat="1" applyBorder="1" applyAlignment="1">
      <alignment horizontal="center"/>
    </xf>
    <xf numFmtId="0" fontId="17" fillId="0" borderId="0" xfId="11" applyFont="1" applyBorder="1" applyAlignment="1">
      <alignment vertical="center"/>
    </xf>
    <xf numFmtId="164" fontId="7" fillId="9" borderId="4" xfId="4" applyFont="1" applyFill="1" applyBorder="1" applyAlignment="1">
      <alignment horizontal="center" vertical="center"/>
    </xf>
    <xf numFmtId="164" fontId="7" fillId="9" borderId="4" xfId="4" applyFont="1" applyFill="1" applyBorder="1" applyAlignment="1">
      <alignment horizontal="center" vertical="center" wrapText="1"/>
    </xf>
    <xf numFmtId="164" fontId="29" fillId="10" borderId="4" xfId="4" applyFont="1" applyFill="1" applyBorder="1" applyAlignment="1">
      <alignment horizontal="center" vertical="top" textRotation="90"/>
    </xf>
    <xf numFmtId="2" fontId="29" fillId="10" borderId="4" xfId="4" applyNumberFormat="1" applyFont="1" applyFill="1" applyBorder="1" applyAlignment="1">
      <alignment horizontal="center" vertical="top" textRotation="90" wrapText="1"/>
    </xf>
    <xf numFmtId="164" fontId="29" fillId="10" borderId="4" xfId="4" applyFont="1" applyFill="1" applyBorder="1" applyAlignment="1">
      <alignment horizontal="center" vertical="top" textRotation="90" wrapText="1"/>
    </xf>
    <xf numFmtId="2" fontId="29" fillId="10" borderId="0" xfId="4" applyNumberFormat="1" applyFont="1" applyFill="1" applyBorder="1" applyAlignment="1">
      <alignment horizontal="center" vertical="top" textRotation="90" wrapText="1"/>
    </xf>
    <xf numFmtId="164" fontId="29" fillId="10" borderId="0" xfId="4" applyFont="1" applyFill="1" applyBorder="1" applyAlignment="1">
      <alignment horizontal="center" vertical="top" textRotation="90" wrapText="1"/>
    </xf>
    <xf numFmtId="164" fontId="30" fillId="10" borderId="0" xfId="4" applyFont="1" applyFill="1" applyAlignment="1">
      <alignment vertical="top" textRotation="90"/>
    </xf>
    <xf numFmtId="2" fontId="29" fillId="10" borderId="0" xfId="4" applyNumberFormat="1" applyFont="1" applyFill="1" applyBorder="1" applyAlignment="1">
      <alignment horizontal="center" vertical="top" textRotation="90"/>
    </xf>
    <xf numFmtId="164" fontId="29" fillId="10" borderId="0" xfId="4" applyFont="1" applyFill="1" applyBorder="1" applyAlignment="1">
      <alignment vertical="top" textRotation="90" wrapText="1"/>
    </xf>
    <xf numFmtId="164" fontId="29" fillId="10" borderId="0" xfId="4" applyFont="1" applyFill="1" applyAlignment="1">
      <alignment horizontal="center" vertical="top" textRotation="90" wrapText="1"/>
    </xf>
    <xf numFmtId="2" fontId="10" fillId="6" borderId="7" xfId="9" applyNumberFormat="1" applyBorder="1"/>
    <xf numFmtId="2" fontId="0" fillId="0" borderId="0" xfId="0" applyNumberFormat="1"/>
    <xf numFmtId="0" fontId="12" fillId="10" borderId="7" xfId="0" applyFont="1" applyFill="1" applyBorder="1" applyAlignment="1">
      <alignment horizontal="center" vertical="center" textRotation="180" wrapText="1"/>
    </xf>
    <xf numFmtId="2" fontId="12" fillId="10" borderId="7" xfId="0" applyNumberFormat="1" applyFont="1" applyFill="1" applyBorder="1" applyAlignment="1">
      <alignment horizontal="center" vertical="center" textRotation="180" wrapText="1"/>
    </xf>
    <xf numFmtId="0" fontId="14" fillId="10" borderId="9" xfId="11" applyFont="1" applyFill="1" applyBorder="1" applyAlignment="1">
      <alignment horizontal="center" textRotation="90" wrapText="1"/>
    </xf>
    <xf numFmtId="0" fontId="14" fillId="10" borderId="8" xfId="11" applyFont="1" applyFill="1" applyBorder="1" applyAlignment="1">
      <alignment horizontal="center" textRotation="90" wrapText="1"/>
    </xf>
    <xf numFmtId="0" fontId="14" fillId="10" borderId="7" xfId="11" applyFont="1" applyFill="1" applyBorder="1" applyAlignment="1">
      <alignment horizontal="center" textRotation="90" wrapText="1"/>
    </xf>
    <xf numFmtId="0" fontId="17" fillId="10" borderId="10" xfId="11" applyFont="1" applyFill="1" applyBorder="1" applyAlignment="1">
      <alignment horizontal="center" textRotation="90" wrapText="1"/>
    </xf>
    <xf numFmtId="0" fontId="17" fillId="10" borderId="7" xfId="11" applyFont="1" applyFill="1" applyBorder="1" applyAlignment="1">
      <alignment horizontal="center" textRotation="90" wrapText="1"/>
    </xf>
    <xf numFmtId="0" fontId="17" fillId="10" borderId="9" xfId="11" applyFont="1" applyFill="1" applyBorder="1" applyAlignment="1">
      <alignment horizontal="center" textRotation="90" wrapText="1"/>
    </xf>
    <xf numFmtId="164" fontId="0" fillId="0" borderId="1" xfId="0" applyNumberFormat="1" applyBorder="1"/>
    <xf numFmtId="0" fontId="12" fillId="0" borderId="0" xfId="0" applyFont="1" applyAlignment="1">
      <alignment textRotation="180" wrapText="1"/>
    </xf>
    <xf numFmtId="0" fontId="12" fillId="10" borderId="0" xfId="0" applyFont="1" applyFill="1" applyAlignment="1">
      <alignment textRotation="180" wrapText="1"/>
    </xf>
    <xf numFmtId="164" fontId="7" fillId="9" borderId="21" xfId="4" applyFont="1" applyFill="1" applyBorder="1" applyAlignment="1">
      <alignment horizontal="center" vertical="center" wrapText="1"/>
    </xf>
    <xf numFmtId="164" fontId="3" fillId="4" borderId="23" xfId="2" applyBorder="1" applyAlignment="1" applyProtection="1">
      <alignment horizontal="center"/>
    </xf>
    <xf numFmtId="164" fontId="3" fillId="4" borderId="23" xfId="2" applyBorder="1" applyAlignment="1" applyProtection="1">
      <alignment horizontal="center" vertical="center"/>
    </xf>
    <xf numFmtId="164" fontId="7" fillId="9" borderId="1" xfId="4" applyFont="1" applyFill="1" applyBorder="1" applyAlignment="1">
      <alignment horizontal="center" vertical="center" wrapText="1"/>
    </xf>
    <xf numFmtId="0" fontId="11" fillId="7" borderId="1" xfId="10" applyBorder="1"/>
    <xf numFmtId="0" fontId="10" fillId="6" borderId="1" xfId="9" applyBorder="1"/>
    <xf numFmtId="164" fontId="4" fillId="5" borderId="1" xfId="3" applyBorder="1"/>
    <xf numFmtId="2" fontId="31" fillId="10" borderId="7" xfId="0" applyNumberFormat="1" applyFont="1" applyFill="1" applyBorder="1" applyAlignment="1">
      <alignment horizontal="center" vertical="center" textRotation="180" wrapText="1"/>
    </xf>
    <xf numFmtId="2" fontId="31" fillId="12" borderId="7" xfId="0" applyNumberFormat="1" applyFont="1" applyFill="1" applyBorder="1" applyAlignment="1">
      <alignment horizontal="center" vertical="center" textRotation="180" wrapText="1"/>
    </xf>
    <xf numFmtId="2" fontId="31" fillId="10" borderId="0" xfId="0" applyNumberFormat="1" applyFont="1" applyFill="1" applyBorder="1" applyAlignment="1">
      <alignment horizontal="center" vertical="center" textRotation="180" wrapText="1"/>
    </xf>
    <xf numFmtId="2" fontId="32" fillId="4" borderId="24" xfId="2" applyNumberFormat="1" applyFont="1" applyBorder="1" applyAlignment="1"/>
    <xf numFmtId="2" fontId="33" fillId="0" borderId="7" xfId="0" applyNumberFormat="1" applyFont="1" applyBorder="1"/>
    <xf numFmtId="2" fontId="34" fillId="6" borderId="7" xfId="9" applyNumberFormat="1" applyFont="1" applyBorder="1"/>
    <xf numFmtId="2" fontId="34" fillId="6" borderId="0" xfId="9" applyNumberFormat="1" applyFont="1"/>
    <xf numFmtId="2" fontId="33" fillId="0" borderId="0" xfId="0" applyNumberFormat="1" applyFont="1" applyAlignment="1">
      <alignment textRotation="180"/>
    </xf>
    <xf numFmtId="2" fontId="33" fillId="0" borderId="0" xfId="0" applyNumberFormat="1" applyFont="1"/>
    <xf numFmtId="2" fontId="31" fillId="12" borderId="9" xfId="0" applyNumberFormat="1" applyFont="1" applyFill="1" applyBorder="1" applyAlignment="1">
      <alignment horizontal="center" vertical="center" textRotation="180" wrapText="1"/>
    </xf>
    <xf numFmtId="2" fontId="32" fillId="4" borderId="25" xfId="2" applyNumberFormat="1" applyFont="1" applyBorder="1" applyAlignment="1"/>
    <xf numFmtId="0" fontId="0" fillId="10" borderId="7" xfId="0" applyFill="1" applyBorder="1"/>
    <xf numFmtId="2" fontId="33" fillId="11" borderId="0" xfId="0" applyNumberFormat="1" applyFont="1" applyFill="1" applyAlignment="1">
      <alignment textRotation="180"/>
    </xf>
    <xf numFmtId="0" fontId="19" fillId="8" borderId="13" xfId="11" applyFont="1" applyFill="1" applyBorder="1" applyAlignment="1">
      <alignment horizontal="center" vertical="center"/>
    </xf>
    <xf numFmtId="0" fontId="17" fillId="0" borderId="13" xfId="11" applyFont="1" applyBorder="1" applyAlignment="1">
      <alignment horizontal="center" vertical="center"/>
    </xf>
    <xf numFmtId="164" fontId="0" fillId="0" borderId="0" xfId="0" applyNumberFormat="1"/>
    <xf numFmtId="2" fontId="7" fillId="9" borderId="23" xfId="4" applyNumberFormat="1" applyFont="1" applyFill="1" applyBorder="1" applyAlignment="1">
      <alignment horizontal="center" vertical="center" wrapText="1"/>
    </xf>
    <xf numFmtId="2" fontId="3" fillId="4" borderId="23" xfId="2" applyNumberFormat="1" applyBorder="1"/>
    <xf numFmtId="2" fontId="4" fillId="5" borderId="23" xfId="3" applyNumberFormat="1" applyBorder="1"/>
    <xf numFmtId="2" fontId="7" fillId="9" borderId="7" xfId="4" applyNumberFormat="1" applyFont="1" applyFill="1" applyBorder="1" applyAlignment="1">
      <alignment horizontal="center" vertical="center" wrapText="1"/>
    </xf>
    <xf numFmtId="2" fontId="3" fillId="4" borderId="7" xfId="2" applyNumberFormat="1" applyBorder="1"/>
    <xf numFmtId="2" fontId="4" fillId="5" borderId="7" xfId="3" applyNumberFormat="1" applyBorder="1"/>
    <xf numFmtId="164" fontId="7" fillId="0" borderId="0" xfId="4" applyFont="1" applyAlignment="1">
      <alignment horizontal="center" vertical="center" textRotation="180"/>
    </xf>
    <xf numFmtId="0" fontId="16" fillId="0" borderId="0" xfId="11" applyFont="1" applyBorder="1"/>
    <xf numFmtId="2" fontId="31" fillId="10" borderId="14" xfId="0" applyNumberFormat="1" applyFont="1" applyFill="1" applyBorder="1" applyAlignment="1">
      <alignment horizontal="center" vertical="center" textRotation="180" wrapText="1"/>
    </xf>
    <xf numFmtId="0" fontId="15" fillId="0" borderId="0" xfId="11" applyFont="1" applyBorder="1"/>
    <xf numFmtId="2" fontId="14" fillId="0" borderId="0" xfId="11" applyNumberFormat="1" applyFont="1" applyBorder="1" applyAlignment="1">
      <alignment vertical="center"/>
    </xf>
    <xf numFmtId="0" fontId="12" fillId="10" borderId="0" xfId="0" applyFont="1" applyFill="1"/>
    <xf numFmtId="167" fontId="15" fillId="8" borderId="13" xfId="11" applyNumberFormat="1" applyFont="1" applyFill="1" applyBorder="1" applyAlignment="1">
      <alignment vertical="center"/>
    </xf>
    <xf numFmtId="1" fontId="3" fillId="4" borderId="1" xfId="2" applyNumberFormat="1" applyAlignment="1" applyProtection="1">
      <alignment horizontal="center"/>
    </xf>
    <xf numFmtId="1" fontId="0" fillId="0" borderId="7" xfId="0" applyNumberFormat="1" applyBorder="1"/>
    <xf numFmtId="1" fontId="2" fillId="0" borderId="0" xfId="4" applyNumberFormat="1"/>
    <xf numFmtId="1" fontId="4" fillId="5" borderId="0" xfId="3" applyNumberFormat="1" applyBorder="1" applyAlignment="1" applyProtection="1">
      <alignment horizontal="center"/>
    </xf>
    <xf numFmtId="1" fontId="0" fillId="0" borderId="7" xfId="0" applyNumberFormat="1" applyBorder="1" applyAlignment="1">
      <alignment horizontal="center"/>
    </xf>
    <xf numFmtId="1" fontId="2" fillId="0" borderId="0" xfId="4" applyNumberFormat="1" applyBorder="1" applyAlignment="1">
      <alignment horizontal="center" vertical="center"/>
    </xf>
    <xf numFmtId="1" fontId="4" fillId="5" borderId="0" xfId="3" applyNumberFormat="1" applyBorder="1" applyAlignment="1" applyProtection="1">
      <alignment horizontal="center" vertical="center"/>
    </xf>
    <xf numFmtId="164" fontId="3" fillId="0" borderId="1" xfId="2" applyFill="1" applyBorder="1"/>
    <xf numFmtId="2" fontId="12" fillId="0" borderId="0" xfId="0" applyNumberFormat="1" applyFont="1"/>
    <xf numFmtId="164" fontId="3" fillId="0" borderId="1" xfId="2" applyFill="1"/>
    <xf numFmtId="9" fontId="0" fillId="0" borderId="7" xfId="12" applyFont="1" applyBorder="1"/>
    <xf numFmtId="164" fontId="3" fillId="4" borderId="22" xfId="2" applyBorder="1"/>
    <xf numFmtId="2" fontId="10" fillId="6" borderId="8" xfId="9" applyNumberFormat="1" applyBorder="1"/>
    <xf numFmtId="164" fontId="0" fillId="0" borderId="0" xfId="0" applyNumberFormat="1" applyBorder="1" applyAlignment="1">
      <alignment horizontal="center"/>
    </xf>
    <xf numFmtId="1" fontId="2" fillId="0" borderId="0" xfId="4" applyNumberFormat="1" applyAlignment="1">
      <alignment horizontal="center" vertical="center" wrapText="1"/>
    </xf>
    <xf numFmtId="1" fontId="29" fillId="10" borderId="0" xfId="4" applyNumberFormat="1" applyFont="1" applyFill="1" applyBorder="1" applyAlignment="1">
      <alignment horizontal="center" vertical="top" textRotation="90" wrapText="1"/>
    </xf>
    <xf numFmtId="1" fontId="2" fillId="0" borderId="0" xfId="4" applyNumberFormat="1" applyBorder="1" applyAlignment="1">
      <alignment horizontal="center"/>
    </xf>
    <xf numFmtId="1" fontId="2" fillId="0" borderId="0" xfId="4" applyNumberFormat="1" applyAlignment="1">
      <alignment horizontal="center"/>
    </xf>
    <xf numFmtId="168" fontId="4" fillId="5" borderId="0" xfId="13" applyNumberFormat="1" applyFont="1" applyFill="1" applyBorder="1" applyAlignment="1" applyProtection="1">
      <alignment horizontal="center"/>
    </xf>
    <xf numFmtId="169" fontId="2" fillId="0" borderId="0" xfId="13" applyNumberFormat="1" applyFont="1" applyBorder="1" applyAlignment="1">
      <alignment horizontal="center" vertical="center"/>
    </xf>
    <xf numFmtId="169" fontId="4" fillId="5" borderId="0" xfId="13" applyNumberFormat="1" applyFont="1" applyFill="1" applyBorder="1" applyAlignment="1" applyProtection="1">
      <alignment horizontal="center"/>
    </xf>
    <xf numFmtId="169" fontId="4" fillId="5" borderId="0" xfId="13" applyNumberFormat="1" applyFont="1" applyFill="1" applyBorder="1" applyAlignment="1" applyProtection="1">
      <alignment horizontal="center" vertical="center"/>
    </xf>
    <xf numFmtId="2" fontId="7" fillId="0" borderId="0" xfId="4" applyNumberFormat="1" applyFont="1" applyAlignment="1">
      <alignment horizontal="center" vertical="center"/>
    </xf>
    <xf numFmtId="9" fontId="2" fillId="0" borderId="0" xfId="12" applyFont="1"/>
    <xf numFmtId="0" fontId="12" fillId="0" borderId="0" xfId="0" applyFont="1" applyAlignment="1">
      <alignment wrapText="1"/>
    </xf>
    <xf numFmtId="0" fontId="12" fillId="11" borderId="0" xfId="0" applyFont="1" applyFill="1" applyAlignment="1">
      <alignment wrapText="1"/>
    </xf>
    <xf numFmtId="0" fontId="33" fillId="0" borderId="7" xfId="0" applyFont="1" applyBorder="1" applyAlignment="1">
      <alignment horizontal="center"/>
    </xf>
    <xf numFmtId="0" fontId="0" fillId="0" borderId="18" xfId="0" applyBorder="1"/>
    <xf numFmtId="0" fontId="0" fillId="0" borderId="20" xfId="0" applyBorder="1"/>
    <xf numFmtId="0" fontId="0" fillId="0" borderId="15" xfId="0" applyBorder="1"/>
    <xf numFmtId="2" fontId="0" fillId="0" borderId="16" xfId="0" applyNumberFormat="1" applyBorder="1"/>
    <xf numFmtId="0" fontId="0" fillId="0" borderId="19" xfId="0" applyBorder="1"/>
    <xf numFmtId="2" fontId="0" fillId="0" borderId="17" xfId="0" applyNumberFormat="1" applyBorder="1"/>
    <xf numFmtId="164" fontId="7" fillId="0" borderId="2" xfId="4" applyFont="1" applyFill="1" applyBorder="1" applyAlignment="1">
      <alignment horizontal="center"/>
    </xf>
    <xf numFmtId="0" fontId="12" fillId="10" borderId="9"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0" fillId="0" borderId="0" xfId="0" applyAlignment="1">
      <alignment horizontal="center"/>
    </xf>
    <xf numFmtId="0" fontId="0" fillId="10" borderId="0" xfId="0" applyFill="1" applyAlignment="1">
      <alignment horizontal="center"/>
    </xf>
    <xf numFmtId="164" fontId="3" fillId="4" borderId="13" xfId="2" applyBorder="1" applyAlignment="1"/>
    <xf numFmtId="0" fontId="0" fillId="0" borderId="13" xfId="0" applyBorder="1" applyAlignment="1"/>
    <xf numFmtId="0" fontId="19" fillId="8" borderId="9" xfId="11" applyFont="1" applyFill="1" applyBorder="1" applyAlignment="1">
      <alignment horizontal="center" vertical="center"/>
    </xf>
    <xf numFmtId="0" fontId="19" fillId="8" borderId="13" xfId="11" applyFont="1" applyFill="1" applyBorder="1" applyAlignment="1">
      <alignment horizontal="center" vertical="center"/>
    </xf>
    <xf numFmtId="0" fontId="17" fillId="0" borderId="9" xfId="11" applyFont="1" applyBorder="1" applyAlignment="1">
      <alignment horizontal="center" vertical="center"/>
    </xf>
    <xf numFmtId="0" fontId="17" fillId="0" borderId="13" xfId="11" applyFont="1" applyBorder="1" applyAlignment="1">
      <alignment horizontal="center" vertical="center"/>
    </xf>
    <xf numFmtId="164" fontId="3" fillId="4" borderId="23" xfId="2" applyBorder="1" applyAlignment="1">
      <alignment horizontal="center"/>
    </xf>
    <xf numFmtId="164" fontId="3" fillId="4" borderId="22" xfId="2" applyBorder="1" applyAlignment="1">
      <alignment horizontal="center"/>
    </xf>
    <xf numFmtId="170" fontId="12" fillId="10" borderId="7" xfId="0" applyNumberFormat="1" applyFont="1" applyFill="1" applyBorder="1" applyAlignment="1">
      <alignment horizontal="center" vertical="center" textRotation="180" wrapText="1"/>
    </xf>
    <xf numFmtId="170" fontId="0" fillId="0" borderId="7" xfId="0" applyNumberFormat="1" applyBorder="1"/>
    <xf numFmtId="170" fontId="10" fillId="6" borderId="7" xfId="9" applyNumberFormat="1" applyBorder="1"/>
    <xf numFmtId="170" fontId="0" fillId="0" borderId="0" xfId="0" applyNumberFormat="1"/>
    <xf numFmtId="1" fontId="12" fillId="10" borderId="7" xfId="0" applyNumberFormat="1" applyFont="1" applyFill="1" applyBorder="1" applyAlignment="1">
      <alignment horizontal="center" vertical="center" textRotation="180" wrapText="1"/>
    </xf>
    <xf numFmtId="1" fontId="10" fillId="6" borderId="7" xfId="9" applyNumberFormat="1" applyBorder="1"/>
    <xf numFmtId="1" fontId="0" fillId="0" borderId="0" xfId="0" applyNumberFormat="1"/>
    <xf numFmtId="170" fontId="12" fillId="0" borderId="0" xfId="0" applyNumberFormat="1" applyFont="1"/>
    <xf numFmtId="1" fontId="12" fillId="0" borderId="0" xfId="0" applyNumberFormat="1" applyFont="1"/>
    <xf numFmtId="170" fontId="0" fillId="0" borderId="18" xfId="0" applyNumberFormat="1" applyBorder="1"/>
    <xf numFmtId="170" fontId="0" fillId="0" borderId="20" xfId="0" applyNumberFormat="1" applyBorder="1"/>
    <xf numFmtId="1" fontId="0" fillId="0" borderId="16" xfId="0" applyNumberFormat="1" applyBorder="1"/>
    <xf numFmtId="1" fontId="0" fillId="0" borderId="17" xfId="0" applyNumberFormat="1" applyBorder="1"/>
  </cellXfs>
  <cellStyles count="14">
    <cellStyle name="ConditionalStyle_1" xfId="1" xr:uid="{00000000-0005-0000-0000-000000000000}"/>
    <cellStyle name="Eingabe" xfId="10" builtinId="20"/>
    <cellStyle name="Excel Built-in Input" xfId="2" xr:uid="{00000000-0005-0000-0000-000002000000}"/>
    <cellStyle name="Excel Built-in Neutral" xfId="3" xr:uid="{00000000-0005-0000-0000-000003000000}"/>
    <cellStyle name="Excel Built-in Normal" xfId="4" xr:uid="{00000000-0005-0000-0000-000004000000}"/>
    <cellStyle name="Heading" xfId="5" xr:uid="{00000000-0005-0000-0000-000005000000}"/>
    <cellStyle name="Heading1" xfId="6" xr:uid="{00000000-0005-0000-0000-000006000000}"/>
    <cellStyle name="Komma" xfId="13" builtinId="3"/>
    <cellStyle name="Neutral" xfId="9" builtinId="28"/>
    <cellStyle name="Prozent" xfId="12" builtinId="5"/>
    <cellStyle name="Result" xfId="7" xr:uid="{00000000-0005-0000-0000-000008000000}"/>
    <cellStyle name="Result2" xfId="8" xr:uid="{00000000-0005-0000-0000-000009000000}"/>
    <cellStyle name="Standard" xfId="0" builtinId="0" customBuiltin="1"/>
    <cellStyle name="Standard 2" xfId="11" xr:uid="{00000000-0005-0000-0000-00000B000000}"/>
  </cellStyles>
  <dxfs count="230">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theme="9" tint="0.39994506668294322"/>
        </patternFill>
      </fill>
    </dxf>
    <dxf>
      <fill>
        <patternFill>
          <bgColor theme="5" tint="0.39994506668294322"/>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8.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27"/>
  <sheetViews>
    <sheetView tabSelected="1" workbookViewId="0">
      <selection activeCell="A72" sqref="A72"/>
    </sheetView>
  </sheetViews>
  <sheetFormatPr baseColWidth="10" defaultRowHeight="14"/>
  <cols>
    <col min="1" max="1" width="139.5" style="34" customWidth="1"/>
  </cols>
  <sheetData>
    <row r="1" spans="1:1" ht="15">
      <c r="A1" s="34" t="s">
        <v>542</v>
      </c>
    </row>
    <row r="2" spans="1:1" ht="15">
      <c r="A2" s="34" t="s">
        <v>59</v>
      </c>
    </row>
    <row r="4" spans="1:1" ht="15">
      <c r="A4" s="238" t="s">
        <v>62</v>
      </c>
    </row>
    <row r="5" spans="1:1" ht="15">
      <c r="A5" s="34" t="s">
        <v>60</v>
      </c>
    </row>
    <row r="6" spans="1:1" ht="15">
      <c r="A6" s="34" t="s">
        <v>416</v>
      </c>
    </row>
    <row r="7" spans="1:1" ht="30">
      <c r="A7" s="34" t="s">
        <v>61</v>
      </c>
    </row>
    <row r="8" spans="1:1" ht="15">
      <c r="A8" s="34" t="s">
        <v>417</v>
      </c>
    </row>
    <row r="10" spans="1:1" ht="15">
      <c r="A10" s="238" t="s">
        <v>418</v>
      </c>
    </row>
    <row r="11" spans="1:1" ht="15">
      <c r="A11" s="34" t="s">
        <v>63</v>
      </c>
    </row>
    <row r="12" spans="1:1" ht="15">
      <c r="A12" s="34" t="s">
        <v>294</v>
      </c>
    </row>
    <row r="13" spans="1:1" ht="30">
      <c r="A13" s="34" t="s">
        <v>64</v>
      </c>
    </row>
    <row r="14" spans="1:1" ht="30">
      <c r="A14" s="34" t="s">
        <v>293</v>
      </c>
    </row>
    <row r="15" spans="1:1" ht="15">
      <c r="A15" s="34" t="s">
        <v>65</v>
      </c>
    </row>
    <row r="16" spans="1:1" ht="15">
      <c r="A16" s="34" t="s">
        <v>112</v>
      </c>
    </row>
    <row r="17" spans="1:1" ht="30">
      <c r="A17" s="34" t="s">
        <v>113</v>
      </c>
    </row>
    <row r="18" spans="1:1" ht="30">
      <c r="A18" s="34" t="s">
        <v>114</v>
      </c>
    </row>
    <row r="19" spans="1:1" ht="30">
      <c r="A19" s="34" t="s">
        <v>115</v>
      </c>
    </row>
    <row r="20" spans="1:1" ht="15">
      <c r="A20" s="34" t="s">
        <v>116</v>
      </c>
    </row>
    <row r="21" spans="1:1" ht="30">
      <c r="A21" s="34" t="s">
        <v>117</v>
      </c>
    </row>
    <row r="22" spans="1:1" ht="15">
      <c r="A22" s="34" t="s">
        <v>118</v>
      </c>
    </row>
    <row r="23" spans="1:1" ht="15">
      <c r="A23" s="34" t="s">
        <v>295</v>
      </c>
    </row>
    <row r="25" spans="1:1" ht="15">
      <c r="A25" s="238" t="s">
        <v>256</v>
      </c>
    </row>
    <row r="26" spans="1:1" ht="27" customHeight="1">
      <c r="A26" s="34" t="s">
        <v>626</v>
      </c>
    </row>
    <row r="27" spans="1:1" ht="30">
      <c r="A27" s="34" t="s">
        <v>257</v>
      </c>
    </row>
    <row r="28" spans="1:1" ht="30">
      <c r="A28" s="34" t="s">
        <v>258</v>
      </c>
    </row>
    <row r="29" spans="1:1" ht="15">
      <c r="A29" s="34" t="s">
        <v>259</v>
      </c>
    </row>
    <row r="30" spans="1:1" ht="15">
      <c r="A30" s="34" t="s">
        <v>260</v>
      </c>
    </row>
    <row r="31" spans="1:1" ht="30">
      <c r="A31" s="34" t="s">
        <v>512</v>
      </c>
    </row>
    <row r="32" spans="1:1" ht="15">
      <c r="A32" s="34" t="s">
        <v>514</v>
      </c>
    </row>
    <row r="33" spans="1:1" ht="15">
      <c r="A33" s="34" t="s">
        <v>513</v>
      </c>
    </row>
    <row r="34" spans="1:1" ht="15">
      <c r="A34" s="34" t="s">
        <v>515</v>
      </c>
    </row>
    <row r="36" spans="1:1" ht="15">
      <c r="A36" s="238" t="s">
        <v>386</v>
      </c>
    </row>
    <row r="37" spans="1:1" ht="15">
      <c r="A37" s="34" t="s">
        <v>387</v>
      </c>
    </row>
    <row r="38" spans="1:1" ht="30">
      <c r="A38" s="34" t="s">
        <v>388</v>
      </c>
    </row>
    <row r="39" spans="1:1" ht="15">
      <c r="A39" s="34" t="s">
        <v>389</v>
      </c>
    </row>
    <row r="40" spans="1:1" ht="15">
      <c r="A40" s="34" t="s">
        <v>390</v>
      </c>
    </row>
    <row r="41" spans="1:1" ht="30">
      <c r="A41" s="34" t="s">
        <v>391</v>
      </c>
    </row>
    <row r="42" spans="1:1" ht="30">
      <c r="A42" s="34" t="s">
        <v>393</v>
      </c>
    </row>
    <row r="43" spans="1:1" ht="30">
      <c r="A43" s="34" t="s">
        <v>392</v>
      </c>
    </row>
    <row r="44" spans="1:1" ht="15">
      <c r="A44" s="34" t="s">
        <v>394</v>
      </c>
    </row>
    <row r="45" spans="1:1" ht="15">
      <c r="A45" s="34" t="s">
        <v>395</v>
      </c>
    </row>
    <row r="46" spans="1:1" ht="30">
      <c r="A46" s="34" t="s">
        <v>396</v>
      </c>
    </row>
    <row r="47" spans="1:1" ht="30">
      <c r="A47" s="34" t="s">
        <v>397</v>
      </c>
    </row>
    <row r="48" spans="1:1" ht="30">
      <c r="A48" s="34" t="s">
        <v>398</v>
      </c>
    </row>
    <row r="50" spans="1:1" ht="15">
      <c r="A50" s="238" t="s">
        <v>455</v>
      </c>
    </row>
    <row r="51" spans="1:1" ht="30">
      <c r="A51" s="34" t="s">
        <v>456</v>
      </c>
    </row>
    <row r="52" spans="1:1" ht="30">
      <c r="A52" s="34" t="s">
        <v>457</v>
      </c>
    </row>
    <row r="53" spans="1:1" ht="30">
      <c r="A53" s="34" t="s">
        <v>458</v>
      </c>
    </row>
    <row r="54" spans="1:1" ht="45">
      <c r="A54" s="34" t="s">
        <v>634</v>
      </c>
    </row>
    <row r="55" spans="1:1" ht="30">
      <c r="A55" s="34" t="s">
        <v>635</v>
      </c>
    </row>
    <row r="56" spans="1:1" ht="30">
      <c r="A56" s="34" t="s">
        <v>459</v>
      </c>
    </row>
    <row r="58" spans="1:1" ht="15">
      <c r="A58" s="238" t="s">
        <v>516</v>
      </c>
    </row>
    <row r="59" spans="1:1" ht="30">
      <c r="A59" s="34" t="s">
        <v>517</v>
      </c>
    </row>
    <row r="60" spans="1:1" ht="15">
      <c r="A60" s="34" t="s">
        <v>518</v>
      </c>
    </row>
    <row r="61" spans="1:1" ht="30">
      <c r="A61" s="34" t="s">
        <v>519</v>
      </c>
    </row>
    <row r="62" spans="1:1" ht="30">
      <c r="A62" s="34" t="s">
        <v>520</v>
      </c>
    </row>
    <row r="63" spans="1:1" ht="15">
      <c r="A63" s="34" t="s">
        <v>521</v>
      </c>
    </row>
    <row r="65" spans="1:1" ht="15">
      <c r="A65" s="239" t="s">
        <v>615</v>
      </c>
    </row>
    <row r="66" spans="1:1" ht="15">
      <c r="A66" s="34" t="s">
        <v>617</v>
      </c>
    </row>
    <row r="67" spans="1:1" ht="75">
      <c r="A67" s="34" t="s">
        <v>620</v>
      </c>
    </row>
    <row r="68" spans="1:1" ht="30">
      <c r="A68" s="34" t="s">
        <v>618</v>
      </c>
    </row>
    <row r="69" spans="1:1" ht="30">
      <c r="A69" s="34" t="s">
        <v>616</v>
      </c>
    </row>
    <row r="70" spans="1:1" ht="15">
      <c r="A70" s="34" t="s">
        <v>619</v>
      </c>
    </row>
    <row r="71" spans="1:1" ht="30">
      <c r="A71" s="34" t="s">
        <v>636</v>
      </c>
    </row>
    <row r="73" spans="1:1" ht="60">
      <c r="A73" s="34" t="s">
        <v>622</v>
      </c>
    </row>
    <row r="74" spans="1:1" ht="15">
      <c r="A74" s="34" t="s">
        <v>621</v>
      </c>
    </row>
    <row r="75" spans="1:1" ht="47" customHeight="1">
      <c r="A75" s="34" t="s">
        <v>623</v>
      </c>
    </row>
    <row r="79" spans="1:1" ht="15">
      <c r="A79" s="239" t="s">
        <v>625</v>
      </c>
    </row>
    <row r="80" spans="1:1" ht="15">
      <c r="A80" s="34" t="s">
        <v>613</v>
      </c>
    </row>
    <row r="82" spans="1:1" ht="15">
      <c r="A82" s="34" t="s">
        <v>572</v>
      </c>
    </row>
    <row r="83" spans="1:1" ht="15">
      <c r="A83" s="34" t="s">
        <v>573</v>
      </c>
    </row>
    <row r="84" spans="1:1" ht="15">
      <c r="A84" s="34" t="s">
        <v>614</v>
      </c>
    </row>
    <row r="85" spans="1:1" ht="15">
      <c r="A85" s="34" t="s">
        <v>575</v>
      </c>
    </row>
    <row r="86" spans="1:1" ht="15">
      <c r="A86" s="34" t="s">
        <v>578</v>
      </c>
    </row>
    <row r="87" spans="1:1" ht="15">
      <c r="A87" s="34" t="s">
        <v>584</v>
      </c>
    </row>
    <row r="88" spans="1:1" ht="15">
      <c r="A88" s="34" t="s">
        <v>588</v>
      </c>
    </row>
    <row r="89" spans="1:1" ht="15">
      <c r="A89" s="34" t="s">
        <v>624</v>
      </c>
    </row>
    <row r="91" spans="1:1" ht="15">
      <c r="A91" s="34" t="s">
        <v>569</v>
      </c>
    </row>
    <row r="92" spans="1:1" ht="15">
      <c r="A92" s="34" t="s">
        <v>576</v>
      </c>
    </row>
    <row r="93" spans="1:1" ht="15">
      <c r="A93" s="34" t="s">
        <v>577</v>
      </c>
    </row>
    <row r="95" spans="1:1" ht="15">
      <c r="A95" s="34" t="s">
        <v>590</v>
      </c>
    </row>
    <row r="96" spans="1:1" ht="15">
      <c r="A96" s="34" t="s">
        <v>591</v>
      </c>
    </row>
    <row r="97" spans="1:1" ht="15">
      <c r="A97" s="34" t="s">
        <v>592</v>
      </c>
    </row>
    <row r="98" spans="1:1" ht="15">
      <c r="A98" s="34" t="s">
        <v>593</v>
      </c>
    </row>
    <row r="99" spans="1:1" ht="15">
      <c r="A99" s="34" t="s">
        <v>609</v>
      </c>
    </row>
    <row r="100" spans="1:1" ht="15">
      <c r="A100" s="34" t="s">
        <v>611</v>
      </c>
    </row>
    <row r="101" spans="1:1" ht="15">
      <c r="A101" s="34" t="s">
        <v>610</v>
      </c>
    </row>
    <row r="103" spans="1:1" ht="15">
      <c r="A103" s="34" t="s">
        <v>595</v>
      </c>
    </row>
    <row r="104" spans="1:1" ht="15">
      <c r="A104" s="34" t="s">
        <v>603</v>
      </c>
    </row>
    <row r="105" spans="1:1" ht="15">
      <c r="A105" s="34" t="s">
        <v>596</v>
      </c>
    </row>
    <row r="106" spans="1:1" ht="15">
      <c r="A106" s="34" t="s">
        <v>599</v>
      </c>
    </row>
    <row r="107" spans="1:1" ht="15">
      <c r="A107" s="34" t="s">
        <v>601</v>
      </c>
    </row>
    <row r="108" spans="1:1" ht="15">
      <c r="A108" s="34" t="s">
        <v>587</v>
      </c>
    </row>
    <row r="109" spans="1:1" ht="15">
      <c r="A109" s="34" t="s">
        <v>604</v>
      </c>
    </row>
    <row r="111" spans="1:1" ht="15">
      <c r="A111" s="34" t="s">
        <v>266</v>
      </c>
    </row>
    <row r="112" spans="1:1" ht="15">
      <c r="A112" s="34" t="s">
        <v>612</v>
      </c>
    </row>
    <row r="114" spans="1:1" ht="15">
      <c r="A114" s="34" t="s">
        <v>608</v>
      </c>
    </row>
    <row r="116" spans="1:1" ht="15">
      <c r="A116" s="34" t="s">
        <v>605</v>
      </c>
    </row>
    <row r="117" spans="1:1" ht="15">
      <c r="A117" s="34" t="s">
        <v>606</v>
      </c>
    </row>
    <row r="118" spans="1:1" ht="15">
      <c r="A118" s="34" t="s">
        <v>607</v>
      </c>
    </row>
    <row r="120" spans="1:1" ht="15">
      <c r="A120" s="239" t="s">
        <v>627</v>
      </c>
    </row>
    <row r="121" spans="1:1" ht="15">
      <c r="A121" s="34" t="s">
        <v>628</v>
      </c>
    </row>
    <row r="123" spans="1:1" ht="15">
      <c r="A123" s="239" t="s">
        <v>629</v>
      </c>
    </row>
    <row r="124" spans="1:1" ht="15">
      <c r="A124" s="34" t="s">
        <v>630</v>
      </c>
    </row>
    <row r="126" spans="1:1" ht="15">
      <c r="A126" s="239" t="s">
        <v>631</v>
      </c>
    </row>
    <row r="127" spans="1:1" ht="15">
      <c r="A127" s="34" t="s">
        <v>633</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Y133"/>
  <sheetViews>
    <sheetView workbookViewId="0">
      <pane xSplit="3" ySplit="1" topLeftCell="D2" activePane="bottomRight" state="frozen"/>
      <selection pane="topRight" activeCell="D1" sqref="D1"/>
      <selection pane="bottomLeft" activeCell="A2" sqref="A2"/>
      <selection pane="bottomRight" activeCell="W7" sqref="W7"/>
    </sheetView>
  </sheetViews>
  <sheetFormatPr baseColWidth="10" defaultRowHeight="14"/>
  <cols>
    <col min="1" max="1" width="6.1640625" customWidth="1"/>
    <col min="2" max="2" width="7.6640625" customWidth="1"/>
    <col min="4" max="4" width="8.33203125" style="267" customWidth="1"/>
    <col min="5" max="5" width="8.33203125" style="166" customWidth="1"/>
    <col min="6" max="6" width="8" style="264" customWidth="1"/>
    <col min="7" max="7" width="11" style="166"/>
    <col min="8" max="8" width="7.6640625" style="166" customWidth="1"/>
    <col min="9" max="9" width="11" style="166"/>
    <col min="10" max="10" width="10.83203125" style="166" hidden="1" customWidth="1"/>
    <col min="11" max="11" width="11" style="166"/>
    <col min="12" max="12" width="8.33203125" style="166" customWidth="1"/>
    <col min="13" max="13" width="5" style="166" customWidth="1"/>
    <col min="14" max="14" width="7.1640625" style="267" customWidth="1"/>
    <col min="15" max="15" width="10.83203125" style="264" hidden="1" customWidth="1"/>
    <col min="16" max="16" width="9" style="166" customWidth="1"/>
    <col min="17" max="17" width="6.1640625" style="267" customWidth="1"/>
    <col min="18" max="18" width="8.6640625" style="166" customWidth="1"/>
    <col min="19" max="19" width="11.33203125" style="264" customWidth="1"/>
    <col min="20" max="20" width="11.33203125" style="166" customWidth="1"/>
    <col min="21" max="21" width="8.83203125" style="166" customWidth="1"/>
    <col min="22" max="22" width="9.83203125" style="166" customWidth="1"/>
    <col min="23" max="24" width="11.33203125" style="166" customWidth="1"/>
    <col min="25" max="25" width="11.33203125" style="267" customWidth="1"/>
  </cols>
  <sheetData>
    <row r="1" spans="1:25" ht="121">
      <c r="A1" s="167" t="str">
        <f>Eingabetabelle!A1</f>
        <v>Etage</v>
      </c>
      <c r="B1" s="167" t="str">
        <f>Eingabetabelle!B1</f>
        <v>Raum</v>
      </c>
      <c r="C1" s="167" t="str">
        <f>Eingabetabelle!C1</f>
        <v>Name</v>
      </c>
      <c r="D1" s="265" t="str">
        <f>Eingabetabelle!D1</f>
        <v>raumweise Heizlast [W]</v>
      </c>
      <c r="E1" s="168" t="str">
        <f>Eingabetabelle!E1</f>
        <v>Fläche [m²]</v>
      </c>
      <c r="F1" s="261" t="str">
        <f>Eingabetabelle!F1</f>
        <v>Raumtemperatur Soll</v>
      </c>
      <c r="G1" s="168" t="s">
        <v>220</v>
      </c>
      <c r="H1" s="168" t="s">
        <v>420</v>
      </c>
      <c r="I1" s="168" t="s">
        <v>9</v>
      </c>
      <c r="J1" s="168"/>
      <c r="K1" s="168" t="s">
        <v>448</v>
      </c>
      <c r="L1" s="168" t="s">
        <v>583</v>
      </c>
      <c r="M1" s="168" t="s">
        <v>571</v>
      </c>
      <c r="N1" s="265" t="s">
        <v>433</v>
      </c>
      <c r="O1" s="261" t="s">
        <v>453</v>
      </c>
      <c r="P1" s="168" t="s">
        <v>447</v>
      </c>
      <c r="Q1" s="265" t="str">
        <f>Rechentabelle!AI7</f>
        <v>Ist-Heizleisung [W]</v>
      </c>
      <c r="R1" s="168" t="s">
        <v>449</v>
      </c>
      <c r="S1" s="261" t="s">
        <v>574</v>
      </c>
      <c r="T1" s="168" t="s">
        <v>587</v>
      </c>
      <c r="U1" s="168" t="s">
        <v>450</v>
      </c>
      <c r="V1" s="168" t="s">
        <v>451</v>
      </c>
      <c r="W1" s="168" t="s">
        <v>452</v>
      </c>
      <c r="X1" s="168" t="s">
        <v>454</v>
      </c>
      <c r="Y1" s="265" t="s">
        <v>306</v>
      </c>
    </row>
    <row r="2" spans="1:25" ht="15">
      <c r="A2" s="32" t="str">
        <f>Eingabetabelle!A2</f>
        <v>UG</v>
      </c>
      <c r="B2" s="32" t="str">
        <f>Eingabetabelle!B2</f>
        <v>Raum_1</v>
      </c>
      <c r="C2" s="32" t="str">
        <f ca="1">IF(Eingabetabelle!$K$4="X",INDIRECT(ADDRESS(7,14,1,1,CONCATENATE($A2,"_",$B2))),Eingabetabelle!$C2)</f>
        <v>Flur &amp; WC (inkl. Treppenhaus)</v>
      </c>
      <c r="D2" s="215">
        <f ca="1">IF(Eingabetabelle!$K$4="X",INDIRECT(ADDRESS(62,18,1,1,CONCATENATE($A2,"_",$B2))),Eingabetabelle!$D2)</f>
        <v>2821.4987583333336</v>
      </c>
      <c r="E2" s="145">
        <f ca="1">IF(Eingabetabelle!$K$4="X",INDIRECT(ADDRESS(17,7,1,1,CONCATENATE($A2,"_",$B2))),Eingabetabelle!$E2)</f>
        <v>13.78</v>
      </c>
      <c r="F2" s="262">
        <f ca="1">IF(Eingabetabelle!$K$4="X",INDIRECT(ADDRESS(9,7,1,1,CONCATENATE($A2,"_",$B2))),Eingabetabelle!$F2)</f>
        <v>20</v>
      </c>
      <c r="G2" s="31" t="s">
        <v>213</v>
      </c>
      <c r="H2" s="31">
        <v>600</v>
      </c>
      <c r="I2" s="31" t="s">
        <v>426</v>
      </c>
      <c r="J2" s="145" t="str">
        <f>G2&amp;H2&amp;I2</f>
        <v>Rohr600Rohr 65mm</v>
      </c>
      <c r="K2" s="31">
        <v>12</v>
      </c>
      <c r="L2" s="31">
        <v>0</v>
      </c>
      <c r="M2" s="223">
        <f>IF(L2&lt;&gt;"",L2,DH!$J$2-DH!$K$2)</f>
        <v>0</v>
      </c>
      <c r="N2" s="215">
        <f ca="1">IF(G2&lt;&gt;"",POWER($O2/DH!$I$4,INDIRECT(ADDRESS(MATCH($J2,DH!$K$5:$K$135,0)+4,4,1,0,"DH"),FALSE))*INDIRECT(ADDRESS(MATCH($J2,DH!$K$5:$K$135,0)+4,5,1,0,"DH"),FALSE)*$K2,0)</f>
        <v>0</v>
      </c>
      <c r="O2" s="262">
        <f>IF(M2&lt;&gt;0,(M2)/LN((DH!$J$2-$F2)/(DH!$J$2-M2-$F2)),0)</f>
        <v>0</v>
      </c>
      <c r="P2" s="225">
        <v>0</v>
      </c>
      <c r="Q2" s="215">
        <f ca="1">P2+N2</f>
        <v>0</v>
      </c>
      <c r="R2" s="145">
        <f>IF(M2&lt;&gt;0,60*($Q2)/(IF(Eingabetabelle!$K$5=Daten!$W$3,Daten!$Z$3,IF(Eingabetabelle!$K$5=Daten!$W$7,Daten!$Z$7,0))*(M2)*1000),0)</f>
        <v>0</v>
      </c>
      <c r="S2" s="262">
        <f>R2*60</f>
        <v>0</v>
      </c>
      <c r="T2" s="224">
        <f ca="1">IF(D2&gt;0,Q2/D2,0)</f>
        <v>0</v>
      </c>
      <c r="U2" s="31">
        <v>10</v>
      </c>
      <c r="V2" s="122" t="s">
        <v>67</v>
      </c>
      <c r="W2" s="166">
        <f ca="1">INDIRECT(ADDRESS(MATCH($V2&amp;Eingabetabelle!$K$5,Daten!$AA$3:$AA$33,0)+2,26,1,0,"Daten"),FALSE)*Heizkörperberechnung!$R2*Heizkörperberechnung!$R2</f>
        <v>0</v>
      </c>
      <c r="X2" s="31">
        <v>5000</v>
      </c>
      <c r="Y2" s="215">
        <f ca="1">W2+X2</f>
        <v>5000</v>
      </c>
    </row>
    <row r="3" spans="1:25" ht="15">
      <c r="A3" s="241"/>
      <c r="B3" s="240" t="s">
        <v>24</v>
      </c>
      <c r="C3" s="243"/>
      <c r="D3" s="272"/>
      <c r="E3" s="244"/>
      <c r="F3" s="270"/>
      <c r="G3" s="31" t="s">
        <v>435</v>
      </c>
      <c r="H3" s="31">
        <v>600</v>
      </c>
      <c r="I3" s="31">
        <v>33</v>
      </c>
      <c r="J3" s="145" t="str">
        <f t="shared" ref="J3:J66" si="0">G3&amp;H3&amp;I3</f>
        <v>Normal60033</v>
      </c>
      <c r="K3" s="31">
        <v>2</v>
      </c>
      <c r="L3" s="31">
        <v>20</v>
      </c>
      <c r="M3" s="223">
        <f>IF(L3&lt;&gt;"",L3,DH!$J$2-DH!$K$2)</f>
        <v>20</v>
      </c>
      <c r="N3" s="215">
        <f ca="1">IF(G3&lt;&gt;"",POWER($O3/DH!$I$4,INDIRECT(ADDRESS(MATCH($J3,DH!$K$5:$K$135,0)+4,4,1,0,"DH"),FALSE))*INDIRECT(ADDRESS(MATCH($J3,DH!$K$5:$K$135,0)+4,5,1,0,"DH"),FALSE)*$K3,0)</f>
        <v>798.68812375856601</v>
      </c>
      <c r="O3" s="262">
        <f ca="1">IF(M3&lt;&gt;0,(M3)/LN((DH!$J$2-$F2)/(DH!$J$2-M3-$F2)),0)</f>
        <v>12.426698691192238</v>
      </c>
      <c r="P3" s="225">
        <v>0</v>
      </c>
      <c r="Q3" s="215">
        <f t="shared" ref="Q3:Q4" ca="1" si="1">P3+N3</f>
        <v>798.68812375856601</v>
      </c>
      <c r="R3" s="145">
        <f ca="1">IF(M3&lt;&gt;0,60*($Q3)/(IF(Eingabetabelle!$K$5=Daten!$W$3,Daten!$Z$3,IF(Eingabetabelle!$K$5=Daten!$W$7,Daten!$Z$7,0))*(M3)*1000),0)</f>
        <v>0.57597701232588894</v>
      </c>
      <c r="S3" s="262">
        <f t="shared" ref="S3:S28" ca="1" si="2">R3*60</f>
        <v>34.558620739553334</v>
      </c>
      <c r="T3" s="224">
        <f ca="1">IF(D2&gt;0,Q3/D2,0)</f>
        <v>0.28307229319156357</v>
      </c>
      <c r="U3" s="31">
        <v>10</v>
      </c>
      <c r="V3" s="122" t="s">
        <v>67</v>
      </c>
      <c r="W3" s="166">
        <f ca="1">INDIRECT(ADDRESS(MATCH($V3&amp;Eingabetabelle!$K$5,Daten!$AA$3:$AA$33,0)+2,26,1,0,"Daten"),FALSE)*Heizkörperberechnung!$R3*Heizkörperberechnung!$R3</f>
        <v>1.3800779979078861</v>
      </c>
      <c r="X3" s="31">
        <v>5000</v>
      </c>
      <c r="Y3" s="215">
        <f t="shared" ref="Y3:Y4" ca="1" si="3">W3+X3</f>
        <v>5001.3800779979083</v>
      </c>
    </row>
    <row r="4" spans="1:25" ht="15">
      <c r="A4" s="242"/>
      <c r="B4" s="240" t="s">
        <v>25</v>
      </c>
      <c r="C4" s="245"/>
      <c r="D4" s="273"/>
      <c r="E4" s="246"/>
      <c r="F4" s="271"/>
      <c r="G4" s="31"/>
      <c r="H4" s="31"/>
      <c r="I4" s="31"/>
      <c r="J4" s="145" t="str">
        <f t="shared" si="0"/>
        <v/>
      </c>
      <c r="K4" s="31">
        <v>1</v>
      </c>
      <c r="L4" s="31"/>
      <c r="M4" s="223">
        <f>IF(L4&lt;&gt;"",L4,DH!$J$2-DH!$K$2)</f>
        <v>7</v>
      </c>
      <c r="N4" s="215">
        <f ca="1">IF(G4&lt;&gt;"",POWER($O4/DH!$I$4,INDIRECT(ADDRESS(MATCH($J4,DH!$K$5:$K$135,0)+4,4,1,0,"DH"),FALSE))*INDIRECT(ADDRESS(MATCH($J4,DH!$K$5:$K$135,0)+4,5,1,0,"DH"),FALSE)*$K4,0)</f>
        <v>0</v>
      </c>
      <c r="O4" s="262">
        <f ca="1">IF(M4&lt;&gt;0,(M4)/LN((DH!$J$2-$F2)/(DH!$J$2-M4-$F2)),0)</f>
        <v>21.308716401967335</v>
      </c>
      <c r="P4" s="225">
        <v>0</v>
      </c>
      <c r="Q4" s="215">
        <f t="shared" ca="1" si="1"/>
        <v>0</v>
      </c>
      <c r="R4" s="145">
        <f ca="1">IF(M4&lt;&gt;0,60*($Q4)/(IF(Eingabetabelle!$K$5=Daten!$W$3,Daten!$Z$3,IF(Eingabetabelle!$K$5=Daten!$W$7,Daten!$Z$7,0))*(M4)*1000),0)</f>
        <v>0</v>
      </c>
      <c r="S4" s="262">
        <f t="shared" ca="1" si="2"/>
        <v>0</v>
      </c>
      <c r="T4" s="224">
        <f ca="1">IF(D2&gt;0,Q4/D2,0)</f>
        <v>0</v>
      </c>
      <c r="U4" s="31">
        <v>10</v>
      </c>
      <c r="V4" s="122" t="s">
        <v>67</v>
      </c>
      <c r="W4" s="166">
        <f ca="1">INDIRECT(ADDRESS(MATCH($V4&amp;Eingabetabelle!$K$5,Daten!$AA$3:$AA$33,0)+2,26,1,0,"Daten"),FALSE)*Heizkörperberechnung!$R4*Heizkörperberechnung!$R4</f>
        <v>0</v>
      </c>
      <c r="X4" s="31">
        <v>5000</v>
      </c>
      <c r="Y4" s="215">
        <f t="shared" ca="1" si="3"/>
        <v>5000</v>
      </c>
    </row>
    <row r="5" spans="1:25" ht="15">
      <c r="A5" s="32" t="str">
        <f>Eingabetabelle!A3</f>
        <v>UG</v>
      </c>
      <c r="B5" s="32" t="str">
        <f>Eingabetabelle!B3</f>
        <v>Raum_2</v>
      </c>
      <c r="C5" s="32" t="str">
        <f ca="1">IF(Eingabetabelle!$K$4="X",INDIRECT(ADDRESS(7,14,1,1,CONCATENATE($A5,"_",$B5))),Eingabetabelle!$C3)</f>
        <v>Flur</v>
      </c>
      <c r="D5" s="215">
        <f ca="1">IF(Eingabetabelle!$K$4="X",INDIRECT(ADDRESS(62,18,1,1,CONCATENATE($A5,"_",$B5))),Eingabetabelle!$D3)</f>
        <v>669.6</v>
      </c>
      <c r="E5" s="145">
        <f ca="1">IF(Eingabetabelle!$K$4="X",INDIRECT(ADDRESS(17,7,1,1,CONCATENATE($A5,"_",$B5))),Eingabetabelle!$E3)</f>
        <v>15</v>
      </c>
      <c r="F5" s="262">
        <v>24</v>
      </c>
      <c r="G5" s="31" t="s">
        <v>213</v>
      </c>
      <c r="H5" s="31">
        <v>600</v>
      </c>
      <c r="I5" s="31" t="s">
        <v>428</v>
      </c>
      <c r="J5" s="145" t="str">
        <f t="shared" si="0"/>
        <v>Rohr600Rohr 145mm</v>
      </c>
      <c r="K5" s="31">
        <v>22</v>
      </c>
      <c r="L5" s="31">
        <v>5</v>
      </c>
      <c r="M5" s="223">
        <f>IF(L5&lt;&gt;"",L5,DH!$J$2-DH!$K$2)</f>
        <v>5</v>
      </c>
      <c r="N5" s="215">
        <f ca="1">IF(G5&lt;&gt;"",POWER($O5/DH!$I$4,INDIRECT(ADDRESS(MATCH($J5,DH!$K$5:$K$135,0)+4,4,1,0,"DH"),FALSE))*INDIRECT(ADDRESS(MATCH($J5,DH!$K$5:$K$135,0)+4,5,1,0,"DH"),FALSE)*$K5,0)</f>
        <v>463.8465091401543</v>
      </c>
      <c r="O5" s="262">
        <f>IF(M5&lt;&gt;0,(M5)/LN((DH!$J$2-$F5)/(DH!$J$2-M5-$F5)),0)</f>
        <v>18.386833685213912</v>
      </c>
      <c r="P5" s="225">
        <v>0</v>
      </c>
      <c r="Q5" s="215">
        <f ca="1">P5+N5</f>
        <v>463.8465091401543</v>
      </c>
      <c r="R5" s="145">
        <f ca="1">IF(M5&lt;&gt;0,60*($Q5)/(IF(Eingabetabelle!$K$5=Daten!$W$3,Daten!$Z$3,IF(Eingabetabelle!$K$5=Daten!$W$7,Daten!$Z$7,0))*(M5)*1000),0)</f>
        <v>1.3380187763658298</v>
      </c>
      <c r="S5" s="262">
        <f ca="1">R5*60</f>
        <v>80.281126581949792</v>
      </c>
      <c r="T5" s="224">
        <f ca="1">IF(D5&gt;0,Q5/D5,0)</f>
        <v>0.69272178784371907</v>
      </c>
      <c r="U5" s="31">
        <v>10</v>
      </c>
      <c r="V5" s="122" t="s">
        <v>67</v>
      </c>
      <c r="W5" s="166">
        <f ca="1">INDIRECT(ADDRESS(MATCH($V5&amp;Eingabetabelle!$K$5,Daten!$AA$3:$AA$33,0)+2,26,1,0,"Daten"),FALSE)*Heizkörperberechnung!$R5*Heizkörperberechnung!$R5</f>
        <v>7.447624062975251</v>
      </c>
      <c r="X5" s="31">
        <v>5000</v>
      </c>
      <c r="Y5" s="215">
        <f ca="1">W5+X5</f>
        <v>5007.4476240629756</v>
      </c>
    </row>
    <row r="6" spans="1:25" ht="15">
      <c r="A6" s="241"/>
      <c r="B6" s="240" t="s">
        <v>24</v>
      </c>
      <c r="C6" s="243"/>
      <c r="D6" s="272"/>
      <c r="E6" s="244"/>
      <c r="F6" s="270"/>
      <c r="G6" s="31" t="s">
        <v>213</v>
      </c>
      <c r="H6" s="31">
        <v>600</v>
      </c>
      <c r="I6" s="31" t="s">
        <v>426</v>
      </c>
      <c r="J6" s="145" t="str">
        <f t="shared" si="0"/>
        <v>Rohr600Rohr 65mm</v>
      </c>
      <c r="K6" s="31">
        <v>22</v>
      </c>
      <c r="L6" s="31"/>
      <c r="M6" s="223">
        <f>IF(L6&lt;&gt;"",L6,DH!$J$2-DH!$K$2)</f>
        <v>7</v>
      </c>
      <c r="N6" s="215">
        <f ca="1">IF(G6&lt;&gt;"",POWER($O6/DH!$I$4,INDIRECT(ADDRESS(MATCH($J6,DH!$K$5:$K$135,0)+4,4,1,0,"DH"),FALSE))*INDIRECT(ADDRESS(MATCH($J6,DH!$K$5:$K$135,0)+4,5,1,0,"DH"),FALSE)*$K6,0)</f>
        <v>244.21094835787443</v>
      </c>
      <c r="O6" s="262">
        <f>IF(M6&lt;&gt;0,(M6)/LN((DH!$J$2-$F5)/(DH!$J$2-M6-$F5)),0)</f>
        <v>17.264124236635023</v>
      </c>
      <c r="P6" s="225">
        <v>0</v>
      </c>
      <c r="Q6" s="215">
        <f t="shared" ref="Q6:Q7" ca="1" si="4">P6+N6</f>
        <v>244.21094835787443</v>
      </c>
      <c r="R6" s="145">
        <f ca="1">IF(M6&lt;&gt;0,60*($Q6)/(IF(Eingabetabelle!$K$5=Daten!$W$3,Daten!$Z$3,IF(Eingabetabelle!$K$5=Daten!$W$7,Daten!$Z$7,0))*(M6)*1000),0)</f>
        <v>0.503181899089027</v>
      </c>
      <c r="S6" s="262">
        <f t="shared" ca="1" si="2"/>
        <v>30.19091394534162</v>
      </c>
      <c r="T6" s="224">
        <f ca="1">IF(D5&gt;0,Q6/D5,0)</f>
        <v>0.36471169109598928</v>
      </c>
      <c r="U6" s="31">
        <v>10</v>
      </c>
      <c r="V6" s="122" t="s">
        <v>67</v>
      </c>
      <c r="W6" s="166">
        <f ca="1">INDIRECT(ADDRESS(MATCH($V6&amp;Eingabetabelle!$K$5,Daten!$AA$3:$AA$33,0)+2,26,1,0,"Daten"),FALSE)*Heizkörperberechnung!$R6*Heizkörperberechnung!$R6</f>
        <v>1.0532788180546935</v>
      </c>
      <c r="X6" s="31">
        <v>5000</v>
      </c>
      <c r="Y6" s="215">
        <f t="shared" ref="Y6:Y7" ca="1" si="5">W6+X6</f>
        <v>5001.0532788180544</v>
      </c>
    </row>
    <row r="7" spans="1:25" ht="15">
      <c r="A7" s="242"/>
      <c r="B7" s="240" t="s">
        <v>25</v>
      </c>
      <c r="C7" s="245"/>
      <c r="D7" s="273"/>
      <c r="E7" s="246"/>
      <c r="F7" s="271"/>
      <c r="G7" s="31"/>
      <c r="H7" s="31"/>
      <c r="I7" s="31"/>
      <c r="J7" s="145" t="str">
        <f t="shared" si="0"/>
        <v/>
      </c>
      <c r="K7" s="31">
        <v>1</v>
      </c>
      <c r="L7" s="31"/>
      <c r="M7" s="223">
        <f>IF(L7&lt;&gt;"",L7,DH!$J$2-DH!$K$2)</f>
        <v>7</v>
      </c>
      <c r="N7" s="215">
        <f ca="1">IF(G7&lt;&gt;"",POWER($O7/DH!$I$4,INDIRECT(ADDRESS(MATCH($J7,DH!$K$5:$K$135,0)+4,4,1,0,"DH"),FALSE))*INDIRECT(ADDRESS(MATCH($J7,DH!$K$5:$K$135,0)+4,5,1,0,"DH"),FALSE)*$K7,0)</f>
        <v>0</v>
      </c>
      <c r="O7" s="262">
        <f>IF(M7&lt;&gt;0,(M7)/LN((DH!$J$2-$F5)/(DH!$J$2-M7-$F5)),0)</f>
        <v>17.264124236635023</v>
      </c>
      <c r="P7" s="225">
        <v>0</v>
      </c>
      <c r="Q7" s="215">
        <f t="shared" ca="1" si="4"/>
        <v>0</v>
      </c>
      <c r="R7" s="145">
        <f ca="1">IF(M7&lt;&gt;0,60*($Q7)/(IF(Eingabetabelle!$K$5=Daten!$W$3,Daten!$Z$3,IF(Eingabetabelle!$K$5=Daten!$W$7,Daten!$Z$7,0))*(M7)*1000),0)</f>
        <v>0</v>
      </c>
      <c r="S7" s="262">
        <f t="shared" ca="1" si="2"/>
        <v>0</v>
      </c>
      <c r="T7" s="224">
        <f ca="1">IF(D5&gt;0,Q7/D5,0)</f>
        <v>0</v>
      </c>
      <c r="U7" s="31">
        <v>10</v>
      </c>
      <c r="V7" s="122" t="s">
        <v>67</v>
      </c>
      <c r="W7" s="166">
        <f ca="1">INDIRECT(ADDRESS(MATCH($V7&amp;Eingabetabelle!$K$5,Daten!$AA$3:$AA$33,0)+2,26,1,0,"Daten"),FALSE)*Heizkörperberechnung!$R7*Heizkörperberechnung!$R7</f>
        <v>0</v>
      </c>
      <c r="X7" s="31">
        <v>5000</v>
      </c>
      <c r="Y7" s="215">
        <f t="shared" ca="1" si="5"/>
        <v>5000</v>
      </c>
    </row>
    <row r="8" spans="1:25" ht="15">
      <c r="A8" s="32" t="str">
        <f>Eingabetabelle!A4</f>
        <v>UG</v>
      </c>
      <c r="B8" s="32" t="str">
        <f>Eingabetabelle!B4</f>
        <v>Raum_3</v>
      </c>
      <c r="C8" s="32" t="str">
        <f ca="1">IF(Eingabetabelle!$K$4="X",INDIRECT(ADDRESS(7,14,1,1,CONCATENATE($A8,"_",$B8))),Eingabetabelle!$C4)</f>
        <v>Testraum</v>
      </c>
      <c r="D8" s="215">
        <f ca="1">IF(Eingabetabelle!$K$4="X",INDIRECT(ADDRESS(62,18,1,1,CONCATENATE($A8,"_",$B8))),Eingabetabelle!$D4)</f>
        <v>-161.97465373800378</v>
      </c>
      <c r="E8" s="145">
        <f ca="1">IF(Eingabetabelle!$K$4="X",INDIRECT(ADDRESS(17,7,1,1,CONCATENATE($A8,"_",$B8))),Eingabetabelle!$E4)</f>
        <v>20</v>
      </c>
      <c r="F8" s="262">
        <f ca="1">IF(Eingabetabelle!$K$4="X",INDIRECT(ADDRESS(9,7,1,1,CONCATENATE($A8,"_",$B8))),Eingabetabelle!$F4)</f>
        <v>24</v>
      </c>
      <c r="G8" s="31"/>
      <c r="H8" s="31"/>
      <c r="I8" s="31"/>
      <c r="J8" s="145" t="str">
        <f t="shared" si="0"/>
        <v/>
      </c>
      <c r="K8" s="31">
        <v>1</v>
      </c>
      <c r="L8" s="31"/>
      <c r="M8" s="223">
        <f>IF(L8&lt;&gt;"",L8,DH!$J$2-DH!$K$2)</f>
        <v>7</v>
      </c>
      <c r="N8" s="215">
        <f ca="1">IF(G8&lt;&gt;"",POWER($O8/DH!$I$4,INDIRECT(ADDRESS(MATCH($J8,DH!$K$5:$K$135,0)+4,4,1,0,"DH"),FALSE))*INDIRECT(ADDRESS(MATCH($J8,DH!$K$5:$K$135,0)+4,5,1,0,"DH"),FALSE)*$K8,0)</f>
        <v>0</v>
      </c>
      <c r="O8" s="262">
        <f ca="1">IF(M8&lt;&gt;0,(M8)/LN((DH!$J$2-$F8)/(DH!$J$2-M8-$F8)),0)</f>
        <v>17.264124236635023</v>
      </c>
      <c r="P8" s="225">
        <v>0</v>
      </c>
      <c r="Q8" s="215">
        <f ca="1">P8+N8</f>
        <v>0</v>
      </c>
      <c r="R8" s="145">
        <f ca="1">IF(M8&lt;&gt;0,60*($Q8)/(IF(Eingabetabelle!$K$5=Daten!$W$3,Daten!$Z$3,IF(Eingabetabelle!$K$5=Daten!$W$7,Daten!$Z$7,0))*(M8)*1000),0)</f>
        <v>0</v>
      </c>
      <c r="S8" s="262">
        <f ca="1">R8*60</f>
        <v>0</v>
      </c>
      <c r="T8" s="224">
        <f ca="1">IF(D8&gt;0,Q8/D8,0)</f>
        <v>0</v>
      </c>
      <c r="U8" s="31">
        <v>10</v>
      </c>
      <c r="V8" s="122" t="s">
        <v>67</v>
      </c>
      <c r="W8" s="166">
        <f ca="1">INDIRECT(ADDRESS(MATCH($V8&amp;Eingabetabelle!$K$5,Daten!$AA$3:$AA$33,0)+2,26,1,0,"Daten"),FALSE)*Heizkörperberechnung!$R8*Heizkörperberechnung!$R8</f>
        <v>0</v>
      </c>
      <c r="X8" s="31">
        <v>5000</v>
      </c>
      <c r="Y8" s="215">
        <f ca="1">W8+X8</f>
        <v>5000</v>
      </c>
    </row>
    <row r="9" spans="1:25" ht="15">
      <c r="A9" s="241"/>
      <c r="B9" s="240" t="s">
        <v>24</v>
      </c>
      <c r="C9" s="243"/>
      <c r="D9" s="272"/>
      <c r="E9" s="244"/>
      <c r="F9" s="270"/>
      <c r="G9" s="31"/>
      <c r="H9" s="31"/>
      <c r="I9" s="31"/>
      <c r="J9" s="145" t="str">
        <f t="shared" si="0"/>
        <v/>
      </c>
      <c r="K9" s="31">
        <v>1</v>
      </c>
      <c r="L9" s="31"/>
      <c r="M9" s="223">
        <f>IF(L9&lt;&gt;"",L9,DH!$J$2-DH!$K$2)</f>
        <v>7</v>
      </c>
      <c r="N9" s="215">
        <f ca="1">IF(G9&lt;&gt;"",POWER($O9/DH!$I$4,INDIRECT(ADDRESS(MATCH($J9,DH!$K$5:$K$135,0)+4,4,1,0,"DH"),FALSE))*INDIRECT(ADDRESS(MATCH($J9,DH!$K$5:$K$135,0)+4,5,1,0,"DH"),FALSE)*$K9,0)</f>
        <v>0</v>
      </c>
      <c r="O9" s="262">
        <f ca="1">IF(M9&lt;&gt;0,(M9)/LN((DH!$J$2-$F8)/(DH!$J$2-M9-$F8)),0)</f>
        <v>17.264124236635023</v>
      </c>
      <c r="P9" s="225">
        <v>0</v>
      </c>
      <c r="Q9" s="215">
        <f t="shared" ref="Q9:Q10" ca="1" si="6">P9+N9</f>
        <v>0</v>
      </c>
      <c r="R9" s="145">
        <f ca="1">IF(M9&lt;&gt;0,60*($Q9)/(IF(Eingabetabelle!$K$5=Daten!$W$3,Daten!$Z$3,IF(Eingabetabelle!$K$5=Daten!$W$7,Daten!$Z$7,0))*(M9)*1000),0)</f>
        <v>0</v>
      </c>
      <c r="S9" s="262">
        <f t="shared" ca="1" si="2"/>
        <v>0</v>
      </c>
      <c r="T9" s="224">
        <f ca="1">IF(D8&gt;0,Q9/D8,0)</f>
        <v>0</v>
      </c>
      <c r="U9" s="31">
        <v>10</v>
      </c>
      <c r="V9" s="122" t="s">
        <v>67</v>
      </c>
      <c r="W9" s="166">
        <f ca="1">INDIRECT(ADDRESS(MATCH($V9&amp;Eingabetabelle!$K$5,Daten!$AA$3:$AA$33,0)+2,26,1,0,"Daten"),FALSE)*Heizkörperberechnung!$R9*Heizkörperberechnung!$R9</f>
        <v>0</v>
      </c>
      <c r="X9" s="31">
        <v>5000</v>
      </c>
      <c r="Y9" s="215">
        <f t="shared" ref="Y9:Y10" ca="1" si="7">W9+X9</f>
        <v>5000</v>
      </c>
    </row>
    <row r="10" spans="1:25" ht="15">
      <c r="A10" s="242"/>
      <c r="B10" s="240" t="s">
        <v>25</v>
      </c>
      <c r="C10" s="245"/>
      <c r="D10" s="273"/>
      <c r="E10" s="246"/>
      <c r="F10" s="271"/>
      <c r="G10" s="31"/>
      <c r="H10" s="31"/>
      <c r="I10" s="31"/>
      <c r="J10" s="145" t="str">
        <f t="shared" si="0"/>
        <v/>
      </c>
      <c r="K10" s="31">
        <v>1</v>
      </c>
      <c r="L10" s="31"/>
      <c r="M10" s="223">
        <f>IF(L10&lt;&gt;"",L10,DH!$J$2-DH!$K$2)</f>
        <v>7</v>
      </c>
      <c r="N10" s="215">
        <f ca="1">IF(G10&lt;&gt;"",POWER($O10/DH!$I$4,INDIRECT(ADDRESS(MATCH($J10,DH!$K$5:$K$135,0)+4,4,1,0,"DH"),FALSE))*INDIRECT(ADDRESS(MATCH($J10,DH!$K$5:$K$135,0)+4,5,1,0,"DH"),FALSE)*$K10,0)</f>
        <v>0</v>
      </c>
      <c r="O10" s="262">
        <f ca="1">IF(M10&lt;&gt;0,(M10)/LN((DH!$J$2-$F8)/(DH!$J$2-M10-$F8)),0)</f>
        <v>17.264124236635023</v>
      </c>
      <c r="P10" s="225">
        <v>0</v>
      </c>
      <c r="Q10" s="215">
        <f t="shared" ca="1" si="6"/>
        <v>0</v>
      </c>
      <c r="R10" s="145">
        <f ca="1">IF(M10&lt;&gt;0,60*($Q10)/(IF(Eingabetabelle!$K$5=Daten!$W$3,Daten!$Z$3,IF(Eingabetabelle!$K$5=Daten!$W$7,Daten!$Z$7,0))*(M10)*1000),0)</f>
        <v>0</v>
      </c>
      <c r="S10" s="262">
        <f t="shared" ca="1" si="2"/>
        <v>0</v>
      </c>
      <c r="T10" s="224">
        <f ca="1">IF(D8&gt;0,Q10/D8,0)</f>
        <v>0</v>
      </c>
      <c r="U10" s="31">
        <v>10</v>
      </c>
      <c r="V10" s="122" t="s">
        <v>67</v>
      </c>
      <c r="W10" s="166">
        <f ca="1">INDIRECT(ADDRESS(MATCH($V10&amp;Eingabetabelle!$K$5,Daten!$AA$3:$AA$33,0)+2,26,1,0,"Daten"),FALSE)*Heizkörperberechnung!$R10*Heizkörperberechnung!$R10</f>
        <v>0</v>
      </c>
      <c r="X10" s="31">
        <v>5000</v>
      </c>
      <c r="Y10" s="215">
        <f t="shared" ca="1" si="7"/>
        <v>5000</v>
      </c>
    </row>
    <row r="11" spans="1:25" ht="15">
      <c r="A11" s="32" t="str">
        <f>Eingabetabelle!A5</f>
        <v>UG</v>
      </c>
      <c r="B11" s="32" t="str">
        <f>Eingabetabelle!B5</f>
        <v>Raum_4</v>
      </c>
      <c r="C11" s="32" t="str">
        <f ca="1">IF(Eingabetabelle!$K$4="X",INDIRECT(ADDRESS(7,14,1,1,CONCATENATE($A11,"_",$B11))),Eingabetabelle!$C5)</f>
        <v>Testraum</v>
      </c>
      <c r="D11" s="215">
        <f ca="1">IF(Eingabetabelle!$K$4="X",INDIRECT(ADDRESS(62,18,1,1,CONCATENATE($A11,"_",$B11))),Eingabetabelle!$D5)</f>
        <v>0</v>
      </c>
      <c r="E11" s="145">
        <f ca="1">IF(Eingabetabelle!$K$4="X",INDIRECT(ADDRESS(17,7,1,1,CONCATENATE($A11,"_",$B11))),Eingabetabelle!$E5)</f>
        <v>0</v>
      </c>
      <c r="F11" s="262">
        <f ca="1">IF(Eingabetabelle!$K$4="X",INDIRECT(ADDRESS(9,7,1,1,CONCATENATE($A11,"_",$B11))),Eingabetabelle!$F5)</f>
        <v>24</v>
      </c>
      <c r="G11" s="31"/>
      <c r="H11" s="31"/>
      <c r="I11" s="31"/>
      <c r="J11" s="145" t="str">
        <f t="shared" si="0"/>
        <v/>
      </c>
      <c r="K11" s="31">
        <v>1</v>
      </c>
      <c r="L11" s="31"/>
      <c r="M11" s="223">
        <f>IF(L11&lt;&gt;"",L11,DH!$J$2-DH!$K$2)</f>
        <v>7</v>
      </c>
      <c r="N11" s="215">
        <f ca="1">IF(G11&lt;&gt;"",POWER($O11/DH!$I$4,INDIRECT(ADDRESS(MATCH($J11,DH!$K$5:$K$135,0)+4,4,1,0,"DH"),FALSE))*INDIRECT(ADDRESS(MATCH($J11,DH!$K$5:$K$135,0)+4,5,1,0,"DH"),FALSE)*$K11,0)</f>
        <v>0</v>
      </c>
      <c r="O11" s="262">
        <f ca="1">IF(M11&lt;&gt;0,(M11)/LN((DH!$J$2-$F11)/(DH!$J$2-M11-$F11)),0)</f>
        <v>17.264124236635023</v>
      </c>
      <c r="P11" s="225">
        <v>0</v>
      </c>
      <c r="Q11" s="215">
        <f ca="1">P11+N11</f>
        <v>0</v>
      </c>
      <c r="R11" s="145">
        <f ca="1">IF(M11&lt;&gt;0,60*($Q11)/(IF(Eingabetabelle!$K$5=Daten!$W$3,Daten!$Z$3,IF(Eingabetabelle!$K$5=Daten!$W$7,Daten!$Z$7,0))*(M11)*1000),0)</f>
        <v>0</v>
      </c>
      <c r="S11" s="262">
        <f ca="1">R11*60</f>
        <v>0</v>
      </c>
      <c r="T11" s="224">
        <f ca="1">IF(D11&gt;0,Q11/D11,0)</f>
        <v>0</v>
      </c>
      <c r="U11" s="31">
        <v>10</v>
      </c>
      <c r="V11" s="122" t="s">
        <v>67</v>
      </c>
      <c r="W11" s="166">
        <f ca="1">INDIRECT(ADDRESS(MATCH($V11&amp;Eingabetabelle!$K$5,Daten!$AA$3:$AA$33,0)+2,26,1,0,"Daten"),FALSE)*Heizkörperberechnung!$R11*Heizkörperberechnung!$R11</f>
        <v>0</v>
      </c>
      <c r="X11" s="31">
        <v>5000</v>
      </c>
      <c r="Y11" s="215">
        <f ca="1">W11+X11</f>
        <v>5000</v>
      </c>
    </row>
    <row r="12" spans="1:25" ht="15">
      <c r="A12" s="241"/>
      <c r="B12" s="240" t="s">
        <v>24</v>
      </c>
      <c r="C12" s="243"/>
      <c r="D12" s="272"/>
      <c r="E12" s="244"/>
      <c r="F12" s="270"/>
      <c r="G12" s="31"/>
      <c r="H12" s="31"/>
      <c r="I12" s="31"/>
      <c r="J12" s="145" t="str">
        <f t="shared" si="0"/>
        <v/>
      </c>
      <c r="K12" s="31">
        <v>1</v>
      </c>
      <c r="L12" s="31"/>
      <c r="M12" s="223">
        <f>IF(L12&lt;&gt;"",L12,DH!$J$2-DH!$K$2)</f>
        <v>7</v>
      </c>
      <c r="N12" s="215">
        <f ca="1">IF(G12&lt;&gt;"",POWER($O12/DH!$I$4,INDIRECT(ADDRESS(MATCH($J12,DH!$K$5:$K$135,0)+4,4,1,0,"DH"),FALSE))*INDIRECT(ADDRESS(MATCH($J12,DH!$K$5:$K$135,0)+4,5,1,0,"DH"),FALSE)*$K12,0)</f>
        <v>0</v>
      </c>
      <c r="O12" s="262">
        <f ca="1">IF(M12&lt;&gt;0,(M12)/LN((DH!$J$2-$F11)/(DH!$J$2-M12-$F11)),0)</f>
        <v>17.264124236635023</v>
      </c>
      <c r="P12" s="225">
        <v>0</v>
      </c>
      <c r="Q12" s="215">
        <f t="shared" ref="Q12:Q13" ca="1" si="8">P12+N12</f>
        <v>0</v>
      </c>
      <c r="R12" s="145">
        <f ca="1">IF(M12&lt;&gt;0,60*($Q12)/(IF(Eingabetabelle!$K$5=Daten!$W$3,Daten!$Z$3,IF(Eingabetabelle!$K$5=Daten!$W$7,Daten!$Z$7,0))*(M12)*1000),0)</f>
        <v>0</v>
      </c>
      <c r="S12" s="262">
        <f t="shared" ca="1" si="2"/>
        <v>0</v>
      </c>
      <c r="T12" s="224">
        <f ca="1">IF(D11&gt;0,Q12/D11,0)</f>
        <v>0</v>
      </c>
      <c r="U12" s="31">
        <v>10</v>
      </c>
      <c r="V12" s="122" t="s">
        <v>67</v>
      </c>
      <c r="W12" s="166">
        <f ca="1">INDIRECT(ADDRESS(MATCH($V12&amp;Eingabetabelle!$K$5,Daten!$AA$3:$AA$33,0)+2,26,1,0,"Daten"),FALSE)*Heizkörperberechnung!$R12*Heizkörperberechnung!$R12</f>
        <v>0</v>
      </c>
      <c r="X12" s="31">
        <v>5000</v>
      </c>
      <c r="Y12" s="215">
        <f t="shared" ref="Y12:Y13" ca="1" si="9">W12+X12</f>
        <v>5000</v>
      </c>
    </row>
    <row r="13" spans="1:25" ht="15">
      <c r="A13" s="242"/>
      <c r="B13" s="240" t="s">
        <v>25</v>
      </c>
      <c r="C13" s="245"/>
      <c r="D13" s="273"/>
      <c r="E13" s="246"/>
      <c r="F13" s="271"/>
      <c r="G13" s="31"/>
      <c r="H13" s="31"/>
      <c r="I13" s="31"/>
      <c r="J13" s="145" t="str">
        <f t="shared" si="0"/>
        <v/>
      </c>
      <c r="K13" s="31">
        <v>1</v>
      </c>
      <c r="L13" s="31"/>
      <c r="M13" s="223">
        <f>IF(L13&lt;&gt;"",L13,DH!$J$2-DH!$K$2)</f>
        <v>7</v>
      </c>
      <c r="N13" s="215">
        <f ca="1">IF(G13&lt;&gt;"",POWER($O13/DH!$I$4,INDIRECT(ADDRESS(MATCH($J13,DH!$K$5:$K$135,0)+4,4,1,0,"DH"),FALSE))*INDIRECT(ADDRESS(MATCH($J13,DH!$K$5:$K$135,0)+4,5,1,0,"DH"),FALSE)*$K13,0)</f>
        <v>0</v>
      </c>
      <c r="O13" s="262">
        <f ca="1">IF(M13&lt;&gt;0,(M13)/LN((DH!$J$2-$F11)/(DH!$J$2-M13-$F11)),0)</f>
        <v>17.264124236635023</v>
      </c>
      <c r="P13" s="225">
        <v>0</v>
      </c>
      <c r="Q13" s="215">
        <f t="shared" ca="1" si="8"/>
        <v>0</v>
      </c>
      <c r="R13" s="145">
        <f ca="1">IF(M13&lt;&gt;0,60*($Q13)/(IF(Eingabetabelle!$K$5=Daten!$W$3,Daten!$Z$3,IF(Eingabetabelle!$K$5=Daten!$W$7,Daten!$Z$7,0))*(M13)*1000),0)</f>
        <v>0</v>
      </c>
      <c r="S13" s="262">
        <f t="shared" ca="1" si="2"/>
        <v>0</v>
      </c>
      <c r="T13" s="224">
        <f ca="1">IF(D11&gt;0,Q13/D11,0)</f>
        <v>0</v>
      </c>
      <c r="U13" s="31">
        <v>10</v>
      </c>
      <c r="V13" s="122" t="s">
        <v>67</v>
      </c>
      <c r="W13" s="166">
        <f ca="1">INDIRECT(ADDRESS(MATCH($V13&amp;Eingabetabelle!$K$5,Daten!$AA$3:$AA$33,0)+2,26,1,0,"Daten"),FALSE)*Heizkörperberechnung!$R13*Heizkörperberechnung!$R13</f>
        <v>0</v>
      </c>
      <c r="X13" s="31">
        <v>5000</v>
      </c>
      <c r="Y13" s="215">
        <f t="shared" ca="1" si="9"/>
        <v>5000</v>
      </c>
    </row>
    <row r="14" spans="1:25" ht="15">
      <c r="A14" s="32" t="str">
        <f>Eingabetabelle!A6</f>
        <v>UG</v>
      </c>
      <c r="B14" s="32" t="str">
        <f>Eingabetabelle!B6</f>
        <v>Raum_5</v>
      </c>
      <c r="C14" s="32" t="str">
        <f ca="1">IF(Eingabetabelle!$K$4="X",INDIRECT(ADDRESS(7,14,1,1,CONCATENATE($A14,"_",$B14))),Eingabetabelle!$C6)</f>
        <v>Testraum</v>
      </c>
      <c r="D14" s="215">
        <f ca="1">IF(Eingabetabelle!$K$4="X",INDIRECT(ADDRESS(62,18,1,1,CONCATENATE($A14,"_",$B14))),Eingabetabelle!$D6)</f>
        <v>0</v>
      </c>
      <c r="E14" s="145">
        <f ca="1">IF(Eingabetabelle!$K$4="X",INDIRECT(ADDRESS(17,7,1,1,CONCATENATE($A14,"_",$B14))),Eingabetabelle!$E6)</f>
        <v>0</v>
      </c>
      <c r="F14" s="262">
        <f ca="1">IF(Eingabetabelle!$K$4="X",INDIRECT(ADDRESS(9,7,1,1,CONCATENATE($A14,"_",$B14))),Eingabetabelle!$F6)</f>
        <v>24</v>
      </c>
      <c r="G14" s="31"/>
      <c r="H14" s="31"/>
      <c r="I14" s="31"/>
      <c r="J14" s="145" t="str">
        <f t="shared" si="0"/>
        <v/>
      </c>
      <c r="K14" s="31">
        <v>1</v>
      </c>
      <c r="L14" s="31"/>
      <c r="M14" s="223">
        <f>IF(L14&lt;&gt;"",L14,DH!$J$2-DH!$K$2)</f>
        <v>7</v>
      </c>
      <c r="N14" s="215">
        <f ca="1">IF(G14&lt;&gt;"",POWER($O14/DH!$I$4,INDIRECT(ADDRESS(MATCH($J14,DH!$K$5:$K$135,0)+4,4,1,0,"DH"),FALSE))*INDIRECT(ADDRESS(MATCH($J14,DH!$K$5:$K$135,0)+4,5,1,0,"DH"),FALSE)*$K14,0)</f>
        <v>0</v>
      </c>
      <c r="O14" s="262">
        <f ca="1">IF(M14&lt;&gt;0,(M14)/LN((DH!$J$2-$F14)/(DH!$J$2-M14-$F14)),0)</f>
        <v>17.264124236635023</v>
      </c>
      <c r="P14" s="225">
        <v>0</v>
      </c>
      <c r="Q14" s="215">
        <f ca="1">P14+N14</f>
        <v>0</v>
      </c>
      <c r="R14" s="145">
        <f ca="1">IF(M14&lt;&gt;0,60*($Q14)/(IF(Eingabetabelle!$K$5=Daten!$W$3,Daten!$Z$3,IF(Eingabetabelle!$K$5=Daten!$W$7,Daten!$Z$7,0))*(M14)*1000),0)</f>
        <v>0</v>
      </c>
      <c r="S14" s="262">
        <f ca="1">R14*60</f>
        <v>0</v>
      </c>
      <c r="T14" s="224">
        <f ca="1">IF(D14&gt;0,Q14/D14,0)</f>
        <v>0</v>
      </c>
      <c r="U14" s="31">
        <v>10</v>
      </c>
      <c r="V14" s="122" t="s">
        <v>67</v>
      </c>
      <c r="W14" s="166">
        <f ca="1">INDIRECT(ADDRESS(MATCH($V14&amp;Eingabetabelle!$K$5,Daten!$AA$3:$AA$33,0)+2,26,1,0,"Daten"),FALSE)*Heizkörperberechnung!$R14*Heizkörperberechnung!$R14</f>
        <v>0</v>
      </c>
      <c r="X14" s="31">
        <v>5000</v>
      </c>
      <c r="Y14" s="215">
        <f ca="1">W14+X14</f>
        <v>5000</v>
      </c>
    </row>
    <row r="15" spans="1:25" ht="15">
      <c r="A15" s="241"/>
      <c r="B15" s="240" t="s">
        <v>24</v>
      </c>
      <c r="C15" s="243"/>
      <c r="D15" s="272"/>
      <c r="E15" s="244"/>
      <c r="F15" s="270"/>
      <c r="G15" s="31"/>
      <c r="H15" s="31"/>
      <c r="I15" s="31"/>
      <c r="J15" s="145" t="str">
        <f t="shared" si="0"/>
        <v/>
      </c>
      <c r="K15" s="31">
        <v>1</v>
      </c>
      <c r="L15" s="31"/>
      <c r="M15" s="223">
        <f>IF(L15&lt;&gt;"",L15,DH!$J$2-DH!$K$2)</f>
        <v>7</v>
      </c>
      <c r="N15" s="215">
        <f ca="1">IF(G15&lt;&gt;"",POWER($O15/DH!$I$4,INDIRECT(ADDRESS(MATCH($J15,DH!$K$5:$K$135,0)+4,4,1,0,"DH"),FALSE))*INDIRECT(ADDRESS(MATCH($J15,DH!$K$5:$K$135,0)+4,5,1,0,"DH"),FALSE)*$K15,0)</f>
        <v>0</v>
      </c>
      <c r="O15" s="262">
        <f ca="1">IF(M15&lt;&gt;0,(M15)/LN((DH!$J$2-$F14)/(DH!$J$2-M15-$F14)),0)</f>
        <v>17.264124236635023</v>
      </c>
      <c r="P15" s="225">
        <v>0</v>
      </c>
      <c r="Q15" s="215">
        <f t="shared" ref="Q15:Q16" ca="1" si="10">P15+N15</f>
        <v>0</v>
      </c>
      <c r="R15" s="145">
        <f ca="1">IF(M15&lt;&gt;0,60*($Q15)/(IF(Eingabetabelle!$K$5=Daten!$W$3,Daten!$Z$3,IF(Eingabetabelle!$K$5=Daten!$W$7,Daten!$Z$7,0))*(M15)*1000),0)</f>
        <v>0</v>
      </c>
      <c r="S15" s="262">
        <f t="shared" ca="1" si="2"/>
        <v>0</v>
      </c>
      <c r="T15" s="224">
        <f ca="1">IF(D14&gt;0,Q15/D14,0)</f>
        <v>0</v>
      </c>
      <c r="U15" s="31">
        <v>10</v>
      </c>
      <c r="V15" s="122" t="s">
        <v>67</v>
      </c>
      <c r="W15" s="166">
        <f ca="1">INDIRECT(ADDRESS(MATCH($V15&amp;Eingabetabelle!$K$5,Daten!$AA$3:$AA$33,0)+2,26,1,0,"Daten"),FALSE)*Heizkörperberechnung!$R15*Heizkörperberechnung!$R15</f>
        <v>0</v>
      </c>
      <c r="X15" s="31">
        <v>5000</v>
      </c>
      <c r="Y15" s="215">
        <f t="shared" ref="Y15:Y16" ca="1" si="11">W15+X15</f>
        <v>5000</v>
      </c>
    </row>
    <row r="16" spans="1:25" ht="15">
      <c r="A16" s="242"/>
      <c r="B16" s="240" t="s">
        <v>25</v>
      </c>
      <c r="C16" s="245"/>
      <c r="D16" s="273"/>
      <c r="E16" s="246"/>
      <c r="F16" s="271"/>
      <c r="G16" s="31"/>
      <c r="H16" s="31"/>
      <c r="I16" s="31"/>
      <c r="J16" s="145" t="str">
        <f t="shared" si="0"/>
        <v/>
      </c>
      <c r="K16" s="31">
        <v>1</v>
      </c>
      <c r="L16" s="31"/>
      <c r="M16" s="223">
        <f>IF(L16&lt;&gt;"",L16,DH!$J$2-DH!$K$2)</f>
        <v>7</v>
      </c>
      <c r="N16" s="215">
        <f ca="1">IF(G16&lt;&gt;"",POWER($O16/DH!$I$4,INDIRECT(ADDRESS(MATCH($J16,DH!$K$5:$K$135,0)+4,4,1,0,"DH"),FALSE))*INDIRECT(ADDRESS(MATCH($J16,DH!$K$5:$K$135,0)+4,5,1,0,"DH"),FALSE)*$K16,0)</f>
        <v>0</v>
      </c>
      <c r="O16" s="262">
        <f ca="1">IF(M16&lt;&gt;0,(M16)/LN((DH!$J$2-$F14)/(DH!$J$2-M16-$F14)),0)</f>
        <v>17.264124236635023</v>
      </c>
      <c r="P16" s="225">
        <v>0</v>
      </c>
      <c r="Q16" s="215">
        <f t="shared" ca="1" si="10"/>
        <v>0</v>
      </c>
      <c r="R16" s="145">
        <f ca="1">IF(M16&lt;&gt;0,60*($Q16)/(IF(Eingabetabelle!$K$5=Daten!$W$3,Daten!$Z$3,IF(Eingabetabelle!$K$5=Daten!$W$7,Daten!$Z$7,0))*(M16)*1000),0)</f>
        <v>0</v>
      </c>
      <c r="S16" s="262">
        <f t="shared" ca="1" si="2"/>
        <v>0</v>
      </c>
      <c r="T16" s="224">
        <f ca="1">IF(D14&gt;0,Q16/D14,0)</f>
        <v>0</v>
      </c>
      <c r="U16" s="31">
        <v>10</v>
      </c>
      <c r="V16" s="122" t="s">
        <v>67</v>
      </c>
      <c r="W16" s="166">
        <f ca="1">INDIRECT(ADDRESS(MATCH($V16&amp;Eingabetabelle!$K$5,Daten!$AA$3:$AA$33,0)+2,26,1,0,"Daten"),FALSE)*Heizkörperberechnung!$R16*Heizkörperberechnung!$R16</f>
        <v>0</v>
      </c>
      <c r="X16" s="31">
        <v>5000</v>
      </c>
      <c r="Y16" s="215">
        <f t="shared" ca="1" si="11"/>
        <v>5000</v>
      </c>
    </row>
    <row r="17" spans="1:25" ht="15">
      <c r="A17" s="32" t="str">
        <f>Eingabetabelle!A7</f>
        <v>UG</v>
      </c>
      <c r="B17" s="32" t="str">
        <f>Eingabetabelle!B7</f>
        <v>Raum_6</v>
      </c>
      <c r="C17" s="32" t="str">
        <f ca="1">IF(Eingabetabelle!$K$4="X",INDIRECT(ADDRESS(7,14,1,1,CONCATENATE($A17,"_",$B17))),Eingabetabelle!$C7)</f>
        <v>Testraum</v>
      </c>
      <c r="D17" s="215">
        <f ca="1">IF(Eingabetabelle!$K$4="X",INDIRECT(ADDRESS(62,18,1,1,CONCATENATE($A17,"_",$B17))),Eingabetabelle!$D7)</f>
        <v>0</v>
      </c>
      <c r="E17" s="145">
        <f ca="1">IF(Eingabetabelle!$K$4="X",INDIRECT(ADDRESS(17,7,1,1,CONCATENATE($A17,"_",$B17))),Eingabetabelle!$E7)</f>
        <v>0</v>
      </c>
      <c r="F17" s="262">
        <f ca="1">IF(Eingabetabelle!$K$4="X",INDIRECT(ADDRESS(9,7,1,1,CONCATENATE($A17,"_",$B17))),Eingabetabelle!$F7)</f>
        <v>24</v>
      </c>
      <c r="G17" s="31"/>
      <c r="H17" s="31"/>
      <c r="I17" s="31"/>
      <c r="J17" s="145" t="str">
        <f t="shared" si="0"/>
        <v/>
      </c>
      <c r="K17" s="31">
        <v>1</v>
      </c>
      <c r="L17" s="31"/>
      <c r="M17" s="223">
        <f>IF(L17&lt;&gt;"",L17,DH!$J$2-DH!$K$2)</f>
        <v>7</v>
      </c>
      <c r="N17" s="215">
        <f ca="1">IF(G17&lt;&gt;"",POWER($O17/DH!$I$4,INDIRECT(ADDRESS(MATCH($J17,DH!$K$5:$K$135,0)+4,4,1,0,"DH"),FALSE))*INDIRECT(ADDRESS(MATCH($J17,DH!$K$5:$K$135,0)+4,5,1,0,"DH"),FALSE)*$K17,0)</f>
        <v>0</v>
      </c>
      <c r="O17" s="262">
        <f ca="1">IF(M17&lt;&gt;0,(M17)/LN((DH!$J$2-$F17)/(DH!$J$2-M17-$F17)),0)</f>
        <v>17.264124236635023</v>
      </c>
      <c r="P17" s="225">
        <v>0</v>
      </c>
      <c r="Q17" s="215">
        <f ca="1">P17+N17</f>
        <v>0</v>
      </c>
      <c r="R17" s="145">
        <f ca="1">IF(M17&lt;&gt;0,60*($Q17)/(IF(Eingabetabelle!$K$5=Daten!$W$3,Daten!$Z$3,IF(Eingabetabelle!$K$5=Daten!$W$7,Daten!$Z$7,0))*(M17)*1000),0)</f>
        <v>0</v>
      </c>
      <c r="S17" s="262">
        <f ca="1">R17*60</f>
        <v>0</v>
      </c>
      <c r="T17" s="224">
        <f ca="1">IF(D17&gt;0,Q17/D17,0)</f>
        <v>0</v>
      </c>
      <c r="U17" s="31">
        <v>10</v>
      </c>
      <c r="V17" s="122" t="s">
        <v>67</v>
      </c>
      <c r="W17" s="166">
        <f ca="1">INDIRECT(ADDRESS(MATCH($V17&amp;Eingabetabelle!$K$5,Daten!$AA$3:$AA$33,0)+2,26,1,0,"Daten"),FALSE)*Heizkörperberechnung!$R17*Heizkörperberechnung!$R17</f>
        <v>0</v>
      </c>
      <c r="X17" s="31">
        <v>5000</v>
      </c>
      <c r="Y17" s="215">
        <f ca="1">W17+X17</f>
        <v>5000</v>
      </c>
    </row>
    <row r="18" spans="1:25" ht="15">
      <c r="A18" s="241"/>
      <c r="B18" s="240" t="s">
        <v>24</v>
      </c>
      <c r="C18" s="243"/>
      <c r="D18" s="272"/>
      <c r="E18" s="244"/>
      <c r="F18" s="270"/>
      <c r="G18" s="31"/>
      <c r="H18" s="31"/>
      <c r="I18" s="31"/>
      <c r="J18" s="145" t="str">
        <f t="shared" si="0"/>
        <v/>
      </c>
      <c r="K18" s="31">
        <v>1</v>
      </c>
      <c r="L18" s="31"/>
      <c r="M18" s="223">
        <f>IF(L18&lt;&gt;"",L18,DH!$J$2-DH!$K$2)</f>
        <v>7</v>
      </c>
      <c r="N18" s="215">
        <f ca="1">IF(G18&lt;&gt;"",POWER($O18/DH!$I$4,INDIRECT(ADDRESS(MATCH($J18,DH!$K$5:$K$135,0)+4,4,1,0,"DH"),FALSE))*INDIRECT(ADDRESS(MATCH($J18,DH!$K$5:$K$135,0)+4,5,1,0,"DH"),FALSE)*$K18,0)</f>
        <v>0</v>
      </c>
      <c r="O18" s="262">
        <f ca="1">IF(M18&lt;&gt;0,(M18)/LN((DH!$J$2-$F17)/(DH!$J$2-M18-$F17)),0)</f>
        <v>17.264124236635023</v>
      </c>
      <c r="P18" s="225">
        <v>0</v>
      </c>
      <c r="Q18" s="215">
        <f t="shared" ref="Q18:Q19" ca="1" si="12">P18+N18</f>
        <v>0</v>
      </c>
      <c r="R18" s="145">
        <f ca="1">IF(M18&lt;&gt;0,60*($Q18)/(IF(Eingabetabelle!$K$5=Daten!$W$3,Daten!$Z$3,IF(Eingabetabelle!$K$5=Daten!$W$7,Daten!$Z$7,0))*(M18)*1000),0)</f>
        <v>0</v>
      </c>
      <c r="S18" s="262">
        <f t="shared" ca="1" si="2"/>
        <v>0</v>
      </c>
      <c r="T18" s="224">
        <f ca="1">IF(D17&gt;0,Q18/D17,0)</f>
        <v>0</v>
      </c>
      <c r="U18" s="31">
        <v>10</v>
      </c>
      <c r="V18" s="122" t="s">
        <v>67</v>
      </c>
      <c r="W18" s="166">
        <f ca="1">INDIRECT(ADDRESS(MATCH($V18&amp;Eingabetabelle!$K$5,Daten!$AA$3:$AA$33,0)+2,26,1,0,"Daten"),FALSE)*Heizkörperberechnung!$R18*Heizkörperberechnung!$R18</f>
        <v>0</v>
      </c>
      <c r="X18" s="31">
        <v>5000</v>
      </c>
      <c r="Y18" s="215">
        <f t="shared" ref="Y18:Y19" ca="1" si="13">W18+X18</f>
        <v>5000</v>
      </c>
    </row>
    <row r="19" spans="1:25" ht="15">
      <c r="A19" s="242"/>
      <c r="B19" s="240" t="s">
        <v>25</v>
      </c>
      <c r="C19" s="245"/>
      <c r="D19" s="273"/>
      <c r="E19" s="246"/>
      <c r="F19" s="271"/>
      <c r="G19" s="31"/>
      <c r="H19" s="31"/>
      <c r="I19" s="31"/>
      <c r="J19" s="145" t="str">
        <f t="shared" si="0"/>
        <v/>
      </c>
      <c r="K19" s="31">
        <v>1</v>
      </c>
      <c r="L19" s="31"/>
      <c r="M19" s="223">
        <f>IF(L19&lt;&gt;"",L19,DH!$J$2-DH!$K$2)</f>
        <v>7</v>
      </c>
      <c r="N19" s="215">
        <f ca="1">IF(G19&lt;&gt;"",POWER($O19/DH!$I$4,INDIRECT(ADDRESS(MATCH($J19,DH!$K$5:$K$135,0)+4,4,1,0,"DH"),FALSE))*INDIRECT(ADDRESS(MATCH($J19,DH!$K$5:$K$135,0)+4,5,1,0,"DH"),FALSE)*$K19,0)</f>
        <v>0</v>
      </c>
      <c r="O19" s="262">
        <f ca="1">IF(M19&lt;&gt;0,(M19)/LN((DH!$J$2-$F17)/(DH!$J$2-M19-$F17)),0)</f>
        <v>17.264124236635023</v>
      </c>
      <c r="P19" s="225">
        <v>0</v>
      </c>
      <c r="Q19" s="215">
        <f t="shared" ca="1" si="12"/>
        <v>0</v>
      </c>
      <c r="R19" s="145">
        <f ca="1">IF(M19&lt;&gt;0,60*($Q19)/(IF(Eingabetabelle!$K$5=Daten!$W$3,Daten!$Z$3,IF(Eingabetabelle!$K$5=Daten!$W$7,Daten!$Z$7,0))*(M19)*1000),0)</f>
        <v>0</v>
      </c>
      <c r="S19" s="262">
        <f t="shared" ca="1" si="2"/>
        <v>0</v>
      </c>
      <c r="T19" s="224">
        <f ca="1">IF(D17&gt;0,Q19/D17,0)</f>
        <v>0</v>
      </c>
      <c r="U19" s="31">
        <v>10</v>
      </c>
      <c r="V19" s="122" t="s">
        <v>67</v>
      </c>
      <c r="W19" s="166">
        <f ca="1">INDIRECT(ADDRESS(MATCH($V19&amp;Eingabetabelle!$K$5,Daten!$AA$3:$AA$33,0)+2,26,1,0,"Daten"),FALSE)*Heizkörperberechnung!$R19*Heizkörperberechnung!$R19</f>
        <v>0</v>
      </c>
      <c r="X19" s="31">
        <v>5000</v>
      </c>
      <c r="Y19" s="215">
        <f t="shared" ca="1" si="13"/>
        <v>5000</v>
      </c>
    </row>
    <row r="20" spans="1:25" ht="15">
      <c r="A20" s="32" t="str">
        <f>Eingabetabelle!A8</f>
        <v>UG</v>
      </c>
      <c r="B20" s="32" t="str">
        <f>Eingabetabelle!B8</f>
        <v>Raum_7</v>
      </c>
      <c r="C20" s="32" t="str">
        <f ca="1">IF(Eingabetabelle!$K$4="X",INDIRECT(ADDRESS(7,14,1,1,CONCATENATE($A20,"_",$B20))),Eingabetabelle!$C8)</f>
        <v>Testraum</v>
      </c>
      <c r="D20" s="215">
        <f ca="1">IF(Eingabetabelle!$K$4="X",INDIRECT(ADDRESS(62,18,1,1,CONCATENATE($A20,"_",$B20))),Eingabetabelle!$D8)</f>
        <v>0</v>
      </c>
      <c r="E20" s="145">
        <f ca="1">IF(Eingabetabelle!$K$4="X",INDIRECT(ADDRESS(17,7,1,1,CONCATENATE($A20,"_",$B20))),Eingabetabelle!$E8)</f>
        <v>0</v>
      </c>
      <c r="F20" s="262">
        <f ca="1">IF(Eingabetabelle!$K$4="X",INDIRECT(ADDRESS(9,7,1,1,CONCATENATE($A20,"_",$B20))),Eingabetabelle!$F8)</f>
        <v>24</v>
      </c>
      <c r="G20" s="31"/>
      <c r="H20" s="31"/>
      <c r="I20" s="31"/>
      <c r="J20" s="145" t="str">
        <f t="shared" si="0"/>
        <v/>
      </c>
      <c r="K20" s="31">
        <v>1</v>
      </c>
      <c r="L20" s="31"/>
      <c r="M20" s="223">
        <f>IF(L20&lt;&gt;"",L20,DH!$J$2-DH!$K$2)</f>
        <v>7</v>
      </c>
      <c r="N20" s="215">
        <f ca="1">IF(G20&lt;&gt;"",POWER($O20/DH!$I$4,INDIRECT(ADDRESS(MATCH($J20,DH!$K$5:$K$135,0)+4,4,1,0,"DH"),FALSE))*INDIRECT(ADDRESS(MATCH($J20,DH!$K$5:$K$135,0)+4,5,1,0,"DH"),FALSE)*$K20,0)</f>
        <v>0</v>
      </c>
      <c r="O20" s="262">
        <f ca="1">IF(M20&lt;&gt;0,(M20)/LN((DH!$J$2-$F20)/(DH!$J$2-M20-$F20)),0)</f>
        <v>17.264124236635023</v>
      </c>
      <c r="P20" s="225">
        <v>0</v>
      </c>
      <c r="Q20" s="215">
        <f ca="1">P20+N20</f>
        <v>0</v>
      </c>
      <c r="R20" s="145">
        <f ca="1">IF(M20&lt;&gt;0,60*($Q20)/(IF(Eingabetabelle!$K$5=Daten!$W$3,Daten!$Z$3,IF(Eingabetabelle!$K$5=Daten!$W$7,Daten!$Z$7,0))*(M20)*1000),0)</f>
        <v>0</v>
      </c>
      <c r="S20" s="262">
        <f ca="1">R20*60</f>
        <v>0</v>
      </c>
      <c r="T20" s="224">
        <f ca="1">IF(D20&gt;0,Q20/D20,0)</f>
        <v>0</v>
      </c>
      <c r="U20" s="31">
        <v>10</v>
      </c>
      <c r="V20" s="122" t="s">
        <v>67</v>
      </c>
      <c r="W20" s="166">
        <f ca="1">INDIRECT(ADDRESS(MATCH($V20&amp;Eingabetabelle!$K$5,Daten!$AA$3:$AA$33,0)+2,26,1,0,"Daten"),FALSE)*Heizkörperberechnung!$R20*Heizkörperberechnung!$R20</f>
        <v>0</v>
      </c>
      <c r="X20" s="31">
        <v>5000</v>
      </c>
      <c r="Y20" s="215">
        <f ca="1">W20+X20</f>
        <v>5000</v>
      </c>
    </row>
    <row r="21" spans="1:25" ht="15">
      <c r="A21" s="241"/>
      <c r="B21" s="240" t="s">
        <v>24</v>
      </c>
      <c r="C21" s="243"/>
      <c r="D21" s="272"/>
      <c r="E21" s="244"/>
      <c r="F21" s="270"/>
      <c r="G21" s="31"/>
      <c r="H21" s="31"/>
      <c r="I21" s="31"/>
      <c r="J21" s="145" t="str">
        <f t="shared" si="0"/>
        <v/>
      </c>
      <c r="K21" s="31">
        <v>1</v>
      </c>
      <c r="L21" s="31"/>
      <c r="M21" s="223">
        <f>IF(L21&lt;&gt;"",L21,DH!$J$2-DH!$K$2)</f>
        <v>7</v>
      </c>
      <c r="N21" s="215">
        <f ca="1">IF(G21&lt;&gt;"",POWER($O21/DH!$I$4,INDIRECT(ADDRESS(MATCH($J21,DH!$K$5:$K$135,0)+4,4,1,0,"DH"),FALSE))*INDIRECT(ADDRESS(MATCH($J21,DH!$K$5:$K$135,0)+4,5,1,0,"DH"),FALSE)*$K21,0)</f>
        <v>0</v>
      </c>
      <c r="O21" s="262">
        <f ca="1">IF(M21&lt;&gt;0,(M21)/LN((DH!$J$2-$F20)/(DH!$J$2-M21-$F20)),0)</f>
        <v>17.264124236635023</v>
      </c>
      <c r="P21" s="225">
        <v>0</v>
      </c>
      <c r="Q21" s="215">
        <f t="shared" ref="Q21:Q22" ca="1" si="14">P21+N21</f>
        <v>0</v>
      </c>
      <c r="R21" s="145">
        <f ca="1">IF(M21&lt;&gt;0,60*($Q21)/(IF(Eingabetabelle!$K$5=Daten!$W$3,Daten!$Z$3,IF(Eingabetabelle!$K$5=Daten!$W$7,Daten!$Z$7,0))*(M21)*1000),0)</f>
        <v>0</v>
      </c>
      <c r="S21" s="262">
        <f t="shared" ca="1" si="2"/>
        <v>0</v>
      </c>
      <c r="T21" s="224">
        <f ca="1">IF(D20&gt;0,Q21/D20,0)</f>
        <v>0</v>
      </c>
      <c r="U21" s="31">
        <v>10</v>
      </c>
      <c r="V21" s="122" t="s">
        <v>67</v>
      </c>
      <c r="W21" s="166">
        <f ca="1">INDIRECT(ADDRESS(MATCH($V21&amp;Eingabetabelle!$K$5,Daten!$AA$3:$AA$33,0)+2,26,1,0,"Daten"),FALSE)*Heizkörperberechnung!$R21*Heizkörperberechnung!$R21</f>
        <v>0</v>
      </c>
      <c r="X21" s="31">
        <v>5000</v>
      </c>
      <c r="Y21" s="215">
        <f t="shared" ref="Y21:Y22" ca="1" si="15">W21+X21</f>
        <v>5000</v>
      </c>
    </row>
    <row r="22" spans="1:25" ht="15">
      <c r="A22" s="242"/>
      <c r="B22" s="240" t="s">
        <v>25</v>
      </c>
      <c r="C22" s="245"/>
      <c r="D22" s="273"/>
      <c r="E22" s="246"/>
      <c r="F22" s="271"/>
      <c r="G22" s="31"/>
      <c r="H22" s="31"/>
      <c r="I22" s="31"/>
      <c r="J22" s="145" t="str">
        <f t="shared" si="0"/>
        <v/>
      </c>
      <c r="K22" s="31">
        <v>1</v>
      </c>
      <c r="L22" s="31"/>
      <c r="M22" s="223">
        <f>IF(L22&lt;&gt;"",L22,DH!$J$2-DH!$K$2)</f>
        <v>7</v>
      </c>
      <c r="N22" s="215">
        <f ca="1">IF(G22&lt;&gt;"",POWER($O22/DH!$I$4,INDIRECT(ADDRESS(MATCH($J22,DH!$K$5:$K$135,0)+4,4,1,0,"DH"),FALSE))*INDIRECT(ADDRESS(MATCH($J22,DH!$K$5:$K$135,0)+4,5,1,0,"DH"),FALSE)*$K22,0)</f>
        <v>0</v>
      </c>
      <c r="O22" s="262">
        <f ca="1">IF(M22&lt;&gt;0,(M22)/LN((DH!$J$2-$F20)/(DH!$J$2-M22-$F20)),0)</f>
        <v>17.264124236635023</v>
      </c>
      <c r="P22" s="225">
        <v>0</v>
      </c>
      <c r="Q22" s="215">
        <f t="shared" ca="1" si="14"/>
        <v>0</v>
      </c>
      <c r="R22" s="145">
        <f ca="1">IF(M22&lt;&gt;0,60*($Q22)/(IF(Eingabetabelle!$K$5=Daten!$W$3,Daten!$Z$3,IF(Eingabetabelle!$K$5=Daten!$W$7,Daten!$Z$7,0))*(M22)*1000),0)</f>
        <v>0</v>
      </c>
      <c r="S22" s="262">
        <f t="shared" ca="1" si="2"/>
        <v>0</v>
      </c>
      <c r="T22" s="224">
        <f ca="1">IF(D20&gt;0,Q22/D20,0)</f>
        <v>0</v>
      </c>
      <c r="U22" s="31">
        <v>10</v>
      </c>
      <c r="V22" s="122" t="s">
        <v>67</v>
      </c>
      <c r="W22" s="166">
        <f ca="1">INDIRECT(ADDRESS(MATCH($V22&amp;Eingabetabelle!$K$5,Daten!$AA$3:$AA$33,0)+2,26,1,0,"Daten"),FALSE)*Heizkörperberechnung!$R22*Heizkörperberechnung!$R22</f>
        <v>0</v>
      </c>
      <c r="X22" s="31">
        <v>5000</v>
      </c>
      <c r="Y22" s="215">
        <f t="shared" ca="1" si="15"/>
        <v>5000</v>
      </c>
    </row>
    <row r="23" spans="1:25" ht="15">
      <c r="A23" s="32" t="str">
        <f>Eingabetabelle!A9</f>
        <v>UG</v>
      </c>
      <c r="B23" s="32" t="str">
        <f>Eingabetabelle!B9</f>
        <v>Raum_1.1</v>
      </c>
      <c r="C23" s="32" t="str">
        <f ca="1">IF(Eingabetabelle!$K$4="X",INDIRECT(ADDRESS(7,14,1,1,CONCATENATE($A23,"_",$B23))),Eingabetabelle!$C9)</f>
        <v>Testraum</v>
      </c>
      <c r="D23" s="215">
        <f ca="1">IF(Eingabetabelle!$K$4="X",INDIRECT(ADDRESS(62,18,1,1,CONCATENATE($A23,"_",$B23))),Eingabetabelle!$D9)</f>
        <v>0</v>
      </c>
      <c r="E23" s="145">
        <f ca="1">IF(Eingabetabelle!$K$4="X",INDIRECT(ADDRESS(17,7,1,1,CONCATENATE($A23,"_",$B23))),Eingabetabelle!$E9)</f>
        <v>0</v>
      </c>
      <c r="F23" s="262">
        <f ca="1">IF(Eingabetabelle!$K$4="X",INDIRECT(ADDRESS(9,7,1,1,CONCATENATE($A23,"_",$B23))),Eingabetabelle!$F9)</f>
        <v>24</v>
      </c>
      <c r="G23" s="31"/>
      <c r="H23" s="31"/>
      <c r="I23" s="31"/>
      <c r="J23" s="145" t="str">
        <f t="shared" si="0"/>
        <v/>
      </c>
      <c r="K23" s="31">
        <v>1</v>
      </c>
      <c r="L23" s="31"/>
      <c r="M23" s="223">
        <f>IF(L23&lt;&gt;"",L23,DH!$J$2-DH!$K$2)</f>
        <v>7</v>
      </c>
      <c r="N23" s="215">
        <f ca="1">IF(G23&lt;&gt;"",POWER($O23/DH!$I$4,INDIRECT(ADDRESS(MATCH($J23,DH!$K$5:$K$135,0)+4,4,1,0,"DH"),FALSE))*INDIRECT(ADDRESS(MATCH($J23,DH!$K$5:$K$135,0)+4,5,1,0,"DH"),FALSE)*$K23,0)</f>
        <v>0</v>
      </c>
      <c r="O23" s="262">
        <f ca="1">IF(M23&lt;&gt;0,(M23)/LN((DH!$J$2-$F23)/(DH!$J$2-M23-$F23)),0)</f>
        <v>17.264124236635023</v>
      </c>
      <c r="P23" s="225">
        <v>0</v>
      </c>
      <c r="Q23" s="215">
        <f ca="1">P23+N23</f>
        <v>0</v>
      </c>
      <c r="R23" s="145">
        <f ca="1">IF(M23&lt;&gt;0,60*($Q23)/(IF(Eingabetabelle!$K$5=Daten!$W$3,Daten!$Z$3,IF(Eingabetabelle!$K$5=Daten!$W$7,Daten!$Z$7,0))*(M23)*1000),0)</f>
        <v>0</v>
      </c>
      <c r="S23" s="262">
        <f ca="1">R23*60</f>
        <v>0</v>
      </c>
      <c r="T23" s="224">
        <f ca="1">IF(D23&gt;0,Q23/D23,0)</f>
        <v>0</v>
      </c>
      <c r="U23" s="31">
        <v>10</v>
      </c>
      <c r="V23" s="122" t="s">
        <v>67</v>
      </c>
      <c r="W23" s="166">
        <f ca="1">INDIRECT(ADDRESS(MATCH($V23&amp;Eingabetabelle!$K$5,Daten!$AA$3:$AA$33,0)+2,26,1,0,"Daten"),FALSE)*Heizkörperberechnung!$R23*Heizkörperberechnung!$R23</f>
        <v>0</v>
      </c>
      <c r="X23" s="31">
        <v>5000</v>
      </c>
      <c r="Y23" s="215">
        <f ca="1">W23+X23</f>
        <v>5000</v>
      </c>
    </row>
    <row r="24" spans="1:25" ht="15">
      <c r="A24" s="241"/>
      <c r="B24" s="240" t="s">
        <v>24</v>
      </c>
      <c r="C24" s="243"/>
      <c r="D24" s="272"/>
      <c r="E24" s="244"/>
      <c r="F24" s="270"/>
      <c r="G24" s="31"/>
      <c r="H24" s="31"/>
      <c r="I24" s="31"/>
      <c r="J24" s="145" t="str">
        <f t="shared" si="0"/>
        <v/>
      </c>
      <c r="K24" s="31">
        <v>1</v>
      </c>
      <c r="L24" s="31"/>
      <c r="M24" s="223">
        <f>IF(L24&lt;&gt;"",L24,DH!$J$2-DH!$K$2)</f>
        <v>7</v>
      </c>
      <c r="N24" s="215">
        <f ca="1">IF(G24&lt;&gt;"",POWER($O24/DH!$I$4,INDIRECT(ADDRESS(MATCH($J24,DH!$K$5:$K$135,0)+4,4,1,0,"DH"),FALSE))*INDIRECT(ADDRESS(MATCH($J24,DH!$K$5:$K$135,0)+4,5,1,0,"DH"),FALSE)*$K24,0)</f>
        <v>0</v>
      </c>
      <c r="O24" s="262">
        <f ca="1">IF(M24&lt;&gt;0,(M24)/LN((DH!$J$2-$F23)/(DH!$J$2-M24-$F23)),0)</f>
        <v>17.264124236635023</v>
      </c>
      <c r="P24" s="225">
        <v>0</v>
      </c>
      <c r="Q24" s="215">
        <f t="shared" ref="Q24:Q25" ca="1" si="16">P24+N24</f>
        <v>0</v>
      </c>
      <c r="R24" s="145">
        <f ca="1">IF(M24&lt;&gt;0,60*($Q24)/(IF(Eingabetabelle!$K$5=Daten!$W$3,Daten!$Z$3,IF(Eingabetabelle!$K$5=Daten!$W$7,Daten!$Z$7,0))*(M24)*1000),0)</f>
        <v>0</v>
      </c>
      <c r="S24" s="262">
        <f t="shared" ca="1" si="2"/>
        <v>0</v>
      </c>
      <c r="T24" s="224">
        <f ca="1">IF(D23&gt;0,Q24/D23,0)</f>
        <v>0</v>
      </c>
      <c r="U24" s="31">
        <v>10</v>
      </c>
      <c r="V24" s="122" t="s">
        <v>67</v>
      </c>
      <c r="W24" s="166">
        <f ca="1">INDIRECT(ADDRESS(MATCH($V24&amp;Eingabetabelle!$K$5,Daten!$AA$3:$AA$33,0)+2,26,1,0,"Daten"),FALSE)*Heizkörperberechnung!$R24*Heizkörperberechnung!$R24</f>
        <v>0</v>
      </c>
      <c r="X24" s="31">
        <v>5000</v>
      </c>
      <c r="Y24" s="215">
        <f t="shared" ref="Y24:Y25" ca="1" si="17">W24+X24</f>
        <v>5000</v>
      </c>
    </row>
    <row r="25" spans="1:25" ht="15">
      <c r="A25" s="242"/>
      <c r="B25" s="240" t="s">
        <v>25</v>
      </c>
      <c r="C25" s="245"/>
      <c r="D25" s="273"/>
      <c r="E25" s="246"/>
      <c r="F25" s="271"/>
      <c r="G25" s="31"/>
      <c r="H25" s="31"/>
      <c r="I25" s="31"/>
      <c r="J25" s="145" t="str">
        <f t="shared" si="0"/>
        <v/>
      </c>
      <c r="K25" s="31">
        <v>1</v>
      </c>
      <c r="L25" s="31"/>
      <c r="M25" s="223">
        <f>IF(L25&lt;&gt;"",L25,DH!$J$2-DH!$K$2)</f>
        <v>7</v>
      </c>
      <c r="N25" s="215">
        <f ca="1">IF(G25&lt;&gt;"",POWER($O25/DH!$I$4,INDIRECT(ADDRESS(MATCH($J25,DH!$K$5:$K$135,0)+4,4,1,0,"DH"),FALSE))*INDIRECT(ADDRESS(MATCH($J25,DH!$K$5:$K$135,0)+4,5,1,0,"DH"),FALSE)*$K25,0)</f>
        <v>0</v>
      </c>
      <c r="O25" s="262">
        <f ca="1">IF(M25&lt;&gt;0,(M25)/LN((DH!$J$2-$F23)/(DH!$J$2-M25-$F23)),0)</f>
        <v>17.264124236635023</v>
      </c>
      <c r="P25" s="225">
        <v>0</v>
      </c>
      <c r="Q25" s="215">
        <f t="shared" ca="1" si="16"/>
        <v>0</v>
      </c>
      <c r="R25" s="145">
        <f ca="1">IF(M25&lt;&gt;0,60*($Q25)/(IF(Eingabetabelle!$K$5=Daten!$W$3,Daten!$Z$3,IF(Eingabetabelle!$K$5=Daten!$W$7,Daten!$Z$7,0))*(M25)*1000),0)</f>
        <v>0</v>
      </c>
      <c r="S25" s="262">
        <f t="shared" ca="1" si="2"/>
        <v>0</v>
      </c>
      <c r="T25" s="224">
        <f ca="1">IF(D23&gt;0,Q25/D23,0)</f>
        <v>0</v>
      </c>
      <c r="U25" s="31">
        <v>10</v>
      </c>
      <c r="V25" s="122" t="s">
        <v>67</v>
      </c>
      <c r="W25" s="166">
        <f ca="1">INDIRECT(ADDRESS(MATCH($V25&amp;Eingabetabelle!$K$5,Daten!$AA$3:$AA$33,0)+2,26,1,0,"Daten"),FALSE)*Heizkörperberechnung!$R25*Heizkörperberechnung!$R25</f>
        <v>0</v>
      </c>
      <c r="X25" s="31">
        <v>5000</v>
      </c>
      <c r="Y25" s="215">
        <f t="shared" ca="1" si="17"/>
        <v>5000</v>
      </c>
    </row>
    <row r="26" spans="1:25" ht="15">
      <c r="A26" s="32" t="str">
        <f>Eingabetabelle!A10</f>
        <v>UG</v>
      </c>
      <c r="B26" s="32" t="str">
        <f>Eingabetabelle!B10</f>
        <v>Raum_1.2</v>
      </c>
      <c r="C26" s="32" t="str">
        <f ca="1">IF(Eingabetabelle!$K$4="X",INDIRECT(ADDRESS(7,14,1,1,CONCATENATE($A26,"_",$B26))),Eingabetabelle!$C10)</f>
        <v>Testraum</v>
      </c>
      <c r="D26" s="215">
        <f ca="1">IF(Eingabetabelle!$K$4="X",INDIRECT(ADDRESS(62,18,1,1,CONCATENATE($A26,"_",$B26))),Eingabetabelle!$D10)</f>
        <v>0</v>
      </c>
      <c r="E26" s="145">
        <f ca="1">IF(Eingabetabelle!$K$4="X",INDIRECT(ADDRESS(17,7,1,1,CONCATENATE($A26,"_",$B26))),Eingabetabelle!$E10)</f>
        <v>0</v>
      </c>
      <c r="F26" s="262">
        <f ca="1">IF(Eingabetabelle!$K$4="X",INDIRECT(ADDRESS(9,7,1,1,CONCATENATE($A26,"_",$B26))),Eingabetabelle!$F10)</f>
        <v>24</v>
      </c>
      <c r="G26" s="31"/>
      <c r="H26" s="31"/>
      <c r="I26" s="31"/>
      <c r="J26" s="145" t="str">
        <f t="shared" si="0"/>
        <v/>
      </c>
      <c r="K26" s="31">
        <v>1</v>
      </c>
      <c r="L26" s="31"/>
      <c r="M26" s="223">
        <f>IF(L26&lt;&gt;"",L26,DH!$J$2-DH!$K$2)</f>
        <v>7</v>
      </c>
      <c r="N26" s="215">
        <f ca="1">IF(G26&lt;&gt;"",POWER($O26/DH!$I$4,INDIRECT(ADDRESS(MATCH($J26,DH!$K$5:$K$135,0)+4,4,1,0,"DH"),FALSE))*INDIRECT(ADDRESS(MATCH($J26,DH!$K$5:$K$135,0)+4,5,1,0,"DH"),FALSE)*$K26,0)</f>
        <v>0</v>
      </c>
      <c r="O26" s="262">
        <f ca="1">IF(M26&lt;&gt;0,(M26)/LN((DH!$J$2-$F26)/(DH!$J$2-M26-$F26)),0)</f>
        <v>17.264124236635023</v>
      </c>
      <c r="P26" s="225">
        <v>0</v>
      </c>
      <c r="Q26" s="215">
        <f ca="1">P26+N26</f>
        <v>0</v>
      </c>
      <c r="R26" s="145">
        <f ca="1">IF(M26&lt;&gt;0,60*($Q26)/(IF(Eingabetabelle!$K$5=Daten!$W$3,Daten!$Z$3,IF(Eingabetabelle!$K$5=Daten!$W$7,Daten!$Z$7,0))*(M26)*1000),0)</f>
        <v>0</v>
      </c>
      <c r="S26" s="262">
        <f ca="1">R26*60</f>
        <v>0</v>
      </c>
      <c r="T26" s="224">
        <f ca="1">IF(D26&gt;0,Q26/D26,0)</f>
        <v>0</v>
      </c>
      <c r="U26" s="31">
        <v>10</v>
      </c>
      <c r="V26" s="122" t="s">
        <v>67</v>
      </c>
      <c r="W26" s="166">
        <f ca="1">INDIRECT(ADDRESS(MATCH($V26&amp;Eingabetabelle!$K$5,Daten!$AA$3:$AA$33,0)+2,26,1,0,"Daten"),FALSE)*Heizkörperberechnung!$R26*Heizkörperberechnung!$R26</f>
        <v>0</v>
      </c>
      <c r="X26" s="31">
        <v>5000</v>
      </c>
      <c r="Y26" s="215">
        <f ca="1">W26+X26</f>
        <v>5000</v>
      </c>
    </row>
    <row r="27" spans="1:25" ht="15">
      <c r="A27" s="241"/>
      <c r="B27" s="240" t="s">
        <v>24</v>
      </c>
      <c r="C27" s="243"/>
      <c r="D27" s="272"/>
      <c r="E27" s="244"/>
      <c r="F27" s="270"/>
      <c r="G27" s="31"/>
      <c r="H27" s="31"/>
      <c r="I27" s="31"/>
      <c r="J27" s="145" t="str">
        <f t="shared" si="0"/>
        <v/>
      </c>
      <c r="K27" s="31">
        <v>1</v>
      </c>
      <c r="L27" s="31"/>
      <c r="M27" s="223">
        <f>IF(L27&lt;&gt;"",L27,DH!$J$2-DH!$K$2)</f>
        <v>7</v>
      </c>
      <c r="N27" s="215">
        <f ca="1">IF(G27&lt;&gt;"",POWER($O27/DH!$I$4,INDIRECT(ADDRESS(MATCH($J27,DH!$K$5:$K$135,0)+4,4,1,0,"DH"),FALSE))*INDIRECT(ADDRESS(MATCH($J27,DH!$K$5:$K$135,0)+4,5,1,0,"DH"),FALSE)*$K27,0)</f>
        <v>0</v>
      </c>
      <c r="O27" s="262">
        <f ca="1">IF(M27&lt;&gt;0,(M27)/LN((DH!$J$2-$F26)/(DH!$J$2-M27-$F26)),0)</f>
        <v>17.264124236635023</v>
      </c>
      <c r="P27" s="225">
        <v>0</v>
      </c>
      <c r="Q27" s="215">
        <f t="shared" ref="Q27:Q28" ca="1" si="18">P27+N27</f>
        <v>0</v>
      </c>
      <c r="R27" s="145">
        <f ca="1">IF(M27&lt;&gt;0,60*($Q27)/(IF(Eingabetabelle!$K$5=Daten!$W$3,Daten!$Z$3,IF(Eingabetabelle!$K$5=Daten!$W$7,Daten!$Z$7,0))*(M27)*1000),0)</f>
        <v>0</v>
      </c>
      <c r="S27" s="262">
        <f t="shared" ca="1" si="2"/>
        <v>0</v>
      </c>
      <c r="T27" s="224">
        <f ca="1">IF(D26&gt;0,Q27/D26,0)</f>
        <v>0</v>
      </c>
      <c r="U27" s="31">
        <v>10</v>
      </c>
      <c r="V27" s="122" t="s">
        <v>67</v>
      </c>
      <c r="W27" s="166">
        <f ca="1">INDIRECT(ADDRESS(MATCH($V27&amp;Eingabetabelle!$K$5,Daten!$AA$3:$AA$33,0)+2,26,1,0,"Daten"),FALSE)*Heizkörperberechnung!$R27*Heizkörperberechnung!$R27</f>
        <v>0</v>
      </c>
      <c r="X27" s="31">
        <v>5000</v>
      </c>
      <c r="Y27" s="215">
        <f t="shared" ref="Y27:Y28" ca="1" si="19">W27+X27</f>
        <v>5000</v>
      </c>
    </row>
    <row r="28" spans="1:25" ht="15">
      <c r="A28" s="242"/>
      <c r="B28" s="240" t="s">
        <v>25</v>
      </c>
      <c r="C28" s="245"/>
      <c r="D28" s="273"/>
      <c r="E28" s="246"/>
      <c r="F28" s="271"/>
      <c r="G28" s="31"/>
      <c r="H28" s="31"/>
      <c r="I28" s="31"/>
      <c r="J28" s="145" t="str">
        <f t="shared" si="0"/>
        <v/>
      </c>
      <c r="K28" s="31">
        <v>1</v>
      </c>
      <c r="L28" s="31"/>
      <c r="M28" s="223">
        <f>IF(L28&lt;&gt;"",L28,DH!$J$2-DH!$K$2)</f>
        <v>7</v>
      </c>
      <c r="N28" s="215">
        <f ca="1">IF(G28&lt;&gt;"",POWER($O28/DH!$I$4,INDIRECT(ADDRESS(MATCH($J28,DH!$K$5:$K$135,0)+4,4,1,0,"DH"),FALSE))*INDIRECT(ADDRESS(MATCH($J28,DH!$K$5:$K$135,0)+4,5,1,0,"DH"),FALSE)*$K28,0)</f>
        <v>0</v>
      </c>
      <c r="O28" s="262">
        <f ca="1">IF(M28&lt;&gt;0,(M28)/LN((DH!$J$2-$F26)/(DH!$J$2-M28-$F26)),0)</f>
        <v>17.264124236635023</v>
      </c>
      <c r="P28" s="225">
        <v>0</v>
      </c>
      <c r="Q28" s="215">
        <f t="shared" ca="1" si="18"/>
        <v>0</v>
      </c>
      <c r="R28" s="145">
        <f ca="1">IF(M28&lt;&gt;0,60*($Q28)/(IF(Eingabetabelle!$K$5=Daten!$W$3,Daten!$Z$3,IF(Eingabetabelle!$K$5=Daten!$W$7,Daten!$Z$7,0))*(M28)*1000),0)</f>
        <v>0</v>
      </c>
      <c r="S28" s="262">
        <f t="shared" ca="1" si="2"/>
        <v>0</v>
      </c>
      <c r="T28" s="224">
        <f ca="1">IF(D26&gt;0,Q28/D26,0)</f>
        <v>0</v>
      </c>
      <c r="U28" s="31">
        <v>10</v>
      </c>
      <c r="V28" s="122" t="s">
        <v>67</v>
      </c>
      <c r="W28" s="166">
        <f ca="1">INDIRECT(ADDRESS(MATCH($V28&amp;Eingabetabelle!$K$5,Daten!$AA$3:$AA$33,0)+2,26,1,0,"Daten"),FALSE)*Heizkörperberechnung!$R28*Heizkörperberechnung!$R28</f>
        <v>0</v>
      </c>
      <c r="X28" s="31">
        <v>5000</v>
      </c>
      <c r="Y28" s="215">
        <f t="shared" ca="1" si="19"/>
        <v>5000</v>
      </c>
    </row>
    <row r="29" spans="1:25" ht="15">
      <c r="A29" s="33"/>
      <c r="B29" s="33"/>
      <c r="C29" s="33"/>
      <c r="D29" s="266"/>
      <c r="E29" s="165"/>
      <c r="F29" s="263"/>
      <c r="G29" s="165"/>
      <c r="H29" s="165"/>
      <c r="I29" s="165"/>
      <c r="J29" s="165"/>
      <c r="K29" s="165"/>
      <c r="L29" s="165"/>
      <c r="M29" s="165"/>
      <c r="N29" s="266"/>
      <c r="O29" s="263"/>
      <c r="P29" s="226"/>
      <c r="Q29" s="266"/>
      <c r="R29" s="165"/>
      <c r="S29" s="263"/>
      <c r="T29" s="165"/>
      <c r="U29" s="165"/>
      <c r="V29" s="165"/>
      <c r="W29" s="165"/>
      <c r="X29" s="165"/>
      <c r="Y29" s="266"/>
    </row>
    <row r="30" spans="1:25" ht="15">
      <c r="A30" s="32" t="str">
        <f>Eingabetabelle!A12</f>
        <v>EG</v>
      </c>
      <c r="B30" s="32" t="str">
        <f>Eingabetabelle!B12</f>
        <v>Raum_1</v>
      </c>
      <c r="C30" s="32" t="str">
        <f ca="1">IF(Eingabetabelle!$K$4="X",INDIRECT(ADDRESS(7,14,1,1,CONCATENATE($A30,"_",$B30))),Eingabetabelle!$C12)</f>
        <v>Testraum</v>
      </c>
      <c r="D30" s="215">
        <f ca="1">IF(Eingabetabelle!$K$4="X",INDIRECT(ADDRESS(62,18,1,1,CONCATENATE($A30,"_",$B30))),Eingabetabelle!$D12)</f>
        <v>0</v>
      </c>
      <c r="E30" s="145">
        <f ca="1">IF(Eingabetabelle!$K$4="X",INDIRECT(ADDRESS(17,7,1,1,CONCATENATE($A30,"_",$B30))),Eingabetabelle!$E12)</f>
        <v>0</v>
      </c>
      <c r="F30" s="262">
        <f ca="1">IF(Eingabetabelle!$K$4="X",INDIRECT(ADDRESS(9,7,1,1,CONCATENATE($A30,"_",$B30))),Eingabetabelle!$F12)</f>
        <v>24</v>
      </c>
      <c r="G30" s="31"/>
      <c r="H30" s="31"/>
      <c r="I30" s="31"/>
      <c r="J30" s="145" t="str">
        <f t="shared" si="0"/>
        <v/>
      </c>
      <c r="K30" s="31">
        <v>1</v>
      </c>
      <c r="L30" s="31"/>
      <c r="M30" s="223">
        <f>IF(L30&lt;&gt;"",L30,DH!$J$2-DH!$K$2)</f>
        <v>7</v>
      </c>
      <c r="N30" s="215">
        <f ca="1">IF(G30&lt;&gt;"",POWER($O30/DH!$I$4,INDIRECT(ADDRESS(MATCH($J30,DH!$K$5:$K$135,0)+4,4,1,0,"DH"),FALSE))*INDIRECT(ADDRESS(MATCH($J30,DH!$K$5:$K$135,0)+4,5,1,0,"DH"),FALSE)*$K30,0)</f>
        <v>0</v>
      </c>
      <c r="O30" s="262">
        <f ca="1">IF(M30&lt;&gt;0,(M30)/LN((DH!$J$2-$F30)/(DH!$J$2-M30-$F30)),0)</f>
        <v>17.264124236635023</v>
      </c>
      <c r="P30" s="225">
        <v>0</v>
      </c>
      <c r="Q30" s="215">
        <f ca="1">P30+N30</f>
        <v>0</v>
      </c>
      <c r="R30" s="145">
        <f ca="1">IF(M30&lt;&gt;0,60*($Q30)/(IF(Eingabetabelle!$K$5=Daten!$W$3,Daten!$Z$3,IF(Eingabetabelle!$K$5=Daten!$W$7,Daten!$Z$7,0))*(M30)*1000),0)</f>
        <v>0</v>
      </c>
      <c r="S30" s="262">
        <f ca="1">R30*60</f>
        <v>0</v>
      </c>
      <c r="T30" s="224">
        <f ca="1">IF(D30&gt;0,Q30/D30,0)</f>
        <v>0</v>
      </c>
      <c r="U30" s="31">
        <v>10</v>
      </c>
      <c r="V30" s="122" t="s">
        <v>67</v>
      </c>
      <c r="W30" s="166">
        <f ca="1">INDIRECT(ADDRESS(MATCH($V30&amp;Eingabetabelle!$K$5,Daten!$AA$3:$AA$33,0)+2,26,1,0,"Daten"),FALSE)*Heizkörperberechnung!$R30*Heizkörperberechnung!$R30</f>
        <v>0</v>
      </c>
      <c r="X30" s="31">
        <v>5000</v>
      </c>
      <c r="Y30" s="215">
        <f ca="1">W30+X30</f>
        <v>5000</v>
      </c>
    </row>
    <row r="31" spans="1:25" ht="15">
      <c r="A31" s="241"/>
      <c r="B31" s="240" t="s">
        <v>24</v>
      </c>
      <c r="C31" s="243"/>
      <c r="D31" s="272"/>
      <c r="E31" s="244"/>
      <c r="F31" s="270"/>
      <c r="G31" s="31"/>
      <c r="H31" s="31"/>
      <c r="I31" s="31"/>
      <c r="J31" s="145" t="str">
        <f t="shared" si="0"/>
        <v/>
      </c>
      <c r="K31" s="31">
        <v>1</v>
      </c>
      <c r="L31" s="31"/>
      <c r="M31" s="223">
        <f>IF(L31&lt;&gt;"",L31,DH!$J$2-DH!$K$2)</f>
        <v>7</v>
      </c>
      <c r="N31" s="215">
        <f ca="1">IF(G31&lt;&gt;"",POWER($O31/DH!$I$4,INDIRECT(ADDRESS(MATCH($J31,DH!$K$5:$K$135,0)+4,4,1,0,"DH"),FALSE))*INDIRECT(ADDRESS(MATCH($J31,DH!$K$5:$K$135,0)+4,5,1,0,"DH"),FALSE)*$K31,0)</f>
        <v>0</v>
      </c>
      <c r="O31" s="262">
        <f ca="1">IF(M31&lt;&gt;0,(M31)/LN((DH!$J$2-$F30)/(DH!$J$2-M31-$F30)),0)</f>
        <v>17.264124236635023</v>
      </c>
      <c r="P31" s="225">
        <v>0</v>
      </c>
      <c r="Q31" s="215">
        <f t="shared" ref="Q31:Q32" ca="1" si="20">P31+N31</f>
        <v>0</v>
      </c>
      <c r="R31" s="145">
        <f ca="1">IF(M31&lt;&gt;0,60*($Q31)/(IF(Eingabetabelle!$K$5=Daten!$W$3,Daten!$Z$3,IF(Eingabetabelle!$K$5=Daten!$W$7,Daten!$Z$7,0))*(M31)*1000),0)</f>
        <v>0</v>
      </c>
      <c r="S31" s="262">
        <f t="shared" ref="S31:S32" ca="1" si="21">R31*60</f>
        <v>0</v>
      </c>
      <c r="T31" s="224">
        <f ca="1">IF(D30&gt;0,Q31/D30,0)</f>
        <v>0</v>
      </c>
      <c r="U31" s="31">
        <v>10</v>
      </c>
      <c r="V31" s="122" t="s">
        <v>67</v>
      </c>
      <c r="W31" s="166">
        <f ca="1">INDIRECT(ADDRESS(MATCH($V31&amp;Eingabetabelle!$K$5,Daten!$AA$3:$AA$33,0)+2,26,1,0,"Daten"),FALSE)*Heizkörperberechnung!$R31*Heizkörperberechnung!$R31</f>
        <v>0</v>
      </c>
      <c r="X31" s="31">
        <v>5000</v>
      </c>
      <c r="Y31" s="215">
        <f t="shared" ref="Y31:Y32" ca="1" si="22">W31+X31</f>
        <v>5000</v>
      </c>
    </row>
    <row r="32" spans="1:25" ht="15">
      <c r="A32" s="242"/>
      <c r="B32" s="240" t="s">
        <v>25</v>
      </c>
      <c r="C32" s="245"/>
      <c r="D32" s="273"/>
      <c r="E32" s="246"/>
      <c r="F32" s="271"/>
      <c r="G32" s="31"/>
      <c r="H32" s="31"/>
      <c r="I32" s="31"/>
      <c r="J32" s="145" t="str">
        <f t="shared" si="0"/>
        <v/>
      </c>
      <c r="K32" s="31">
        <v>1</v>
      </c>
      <c r="L32" s="31"/>
      <c r="M32" s="223">
        <f>IF(L32&lt;&gt;"",L32,DH!$J$2-DH!$K$2)</f>
        <v>7</v>
      </c>
      <c r="N32" s="215">
        <f ca="1">IF(G32&lt;&gt;"",POWER($O32/DH!$I$4,INDIRECT(ADDRESS(MATCH($J32,DH!$K$5:$K$135,0)+4,4,1,0,"DH"),FALSE))*INDIRECT(ADDRESS(MATCH($J32,DH!$K$5:$K$135,0)+4,5,1,0,"DH"),FALSE)*$K32,0)</f>
        <v>0</v>
      </c>
      <c r="O32" s="262">
        <f ca="1">IF(M32&lt;&gt;0,(M32)/LN((DH!$J$2-$F30)/(DH!$J$2-M32-$F30)),0)</f>
        <v>17.264124236635023</v>
      </c>
      <c r="P32" s="225">
        <v>0</v>
      </c>
      <c r="Q32" s="215">
        <f t="shared" ca="1" si="20"/>
        <v>0</v>
      </c>
      <c r="R32" s="145">
        <f ca="1">IF(M32&lt;&gt;0,60*($Q32)/(IF(Eingabetabelle!$K$5=Daten!$W$3,Daten!$Z$3,IF(Eingabetabelle!$K$5=Daten!$W$7,Daten!$Z$7,0))*(M32)*1000),0)</f>
        <v>0</v>
      </c>
      <c r="S32" s="262">
        <f t="shared" ca="1" si="21"/>
        <v>0</v>
      </c>
      <c r="T32" s="224">
        <f ca="1">IF(D30&gt;0,Q32/D30,0)</f>
        <v>0</v>
      </c>
      <c r="U32" s="31">
        <v>10</v>
      </c>
      <c r="V32" s="122" t="s">
        <v>67</v>
      </c>
      <c r="W32" s="166">
        <f ca="1">INDIRECT(ADDRESS(MATCH($V32&amp;Eingabetabelle!$K$5,Daten!$AA$3:$AA$33,0)+2,26,1,0,"Daten"),FALSE)*Heizkörperberechnung!$R32*Heizkörperberechnung!$R32</f>
        <v>0</v>
      </c>
      <c r="X32" s="31">
        <v>5000</v>
      </c>
      <c r="Y32" s="215">
        <f t="shared" ca="1" si="22"/>
        <v>5000</v>
      </c>
    </row>
    <row r="33" spans="1:25" ht="15">
      <c r="A33" s="32" t="str">
        <f>Eingabetabelle!A13</f>
        <v>EG</v>
      </c>
      <c r="B33" s="32" t="str">
        <f>Eingabetabelle!B13</f>
        <v>Raum_2</v>
      </c>
      <c r="C33" s="32" t="str">
        <f ca="1">IF(Eingabetabelle!$K$4="X",INDIRECT(ADDRESS(7,14,1,1,CONCATENATE($A33,"_",$B33))),Eingabetabelle!$C13)</f>
        <v>Testraum</v>
      </c>
      <c r="D33" s="215">
        <f ca="1">IF(Eingabetabelle!$K$4="X",INDIRECT(ADDRESS(62,18,1,1,CONCATENATE($A33,"_",$B33))),Eingabetabelle!$D13)</f>
        <v>0</v>
      </c>
      <c r="E33" s="145">
        <f ca="1">IF(Eingabetabelle!$K$4="X",INDIRECT(ADDRESS(17,7,1,1,CONCATENATE($A33,"_",$B33))),Eingabetabelle!$E13)</f>
        <v>0</v>
      </c>
      <c r="F33" s="262">
        <f ca="1">IF(Eingabetabelle!$K$4="X",INDIRECT(ADDRESS(9,7,1,1,CONCATENATE($A33,"_",$B33))),Eingabetabelle!$F13)</f>
        <v>24</v>
      </c>
      <c r="G33" s="31"/>
      <c r="H33" s="31"/>
      <c r="I33" s="31"/>
      <c r="J33" s="145" t="str">
        <f t="shared" si="0"/>
        <v/>
      </c>
      <c r="K33" s="31">
        <v>1</v>
      </c>
      <c r="L33" s="31"/>
      <c r="M33" s="223">
        <f>IF(L33&lt;&gt;"",L33,DH!$J$2-DH!$K$2)</f>
        <v>7</v>
      </c>
      <c r="N33" s="215">
        <f ca="1">IF(G33&lt;&gt;"",POWER($O33/DH!$I$4,INDIRECT(ADDRESS(MATCH($J33,DH!$K$5:$K$135,0)+4,4,1,0,"DH"),FALSE))*INDIRECT(ADDRESS(MATCH($J33,DH!$K$5:$K$135,0)+4,5,1,0,"DH"),FALSE)*$K33,0)</f>
        <v>0</v>
      </c>
      <c r="O33" s="262">
        <f ca="1">IF(M33&lt;&gt;0,(M33)/LN((DH!$J$2-$F33)/(DH!$J$2-M33-$F33)),0)</f>
        <v>17.264124236635023</v>
      </c>
      <c r="P33" s="225">
        <v>0</v>
      </c>
      <c r="Q33" s="215">
        <f ca="1">P33+N33</f>
        <v>0</v>
      </c>
      <c r="R33" s="145">
        <f ca="1">IF(M33&lt;&gt;0,60*($Q33)/(IF(Eingabetabelle!$K$5=Daten!$W$3,Daten!$Z$3,IF(Eingabetabelle!$K$5=Daten!$W$7,Daten!$Z$7,0))*(M33)*1000),0)</f>
        <v>0</v>
      </c>
      <c r="S33" s="262">
        <f ca="1">R33*60</f>
        <v>0</v>
      </c>
      <c r="T33" s="224">
        <f ca="1">IF(D33&gt;0,Q33/D33,0)</f>
        <v>0</v>
      </c>
      <c r="U33" s="31">
        <v>10</v>
      </c>
      <c r="V33" s="122" t="s">
        <v>67</v>
      </c>
      <c r="W33" s="166">
        <f ca="1">INDIRECT(ADDRESS(MATCH($V33&amp;Eingabetabelle!$K$5,Daten!$AA$3:$AA$33,0)+2,26,1,0,"Daten"),FALSE)*Heizkörperberechnung!$R33*Heizkörperberechnung!$R33</f>
        <v>0</v>
      </c>
      <c r="X33" s="31">
        <v>5000</v>
      </c>
      <c r="Y33" s="215">
        <f ca="1">W33+X33</f>
        <v>5000</v>
      </c>
    </row>
    <row r="34" spans="1:25" ht="15">
      <c r="A34" s="241"/>
      <c r="B34" s="240" t="s">
        <v>24</v>
      </c>
      <c r="C34" s="243"/>
      <c r="D34" s="272"/>
      <c r="E34" s="244"/>
      <c r="F34" s="270"/>
      <c r="G34" s="31"/>
      <c r="H34" s="31"/>
      <c r="I34" s="31"/>
      <c r="J34" s="145" t="str">
        <f t="shared" si="0"/>
        <v/>
      </c>
      <c r="K34" s="31">
        <v>1</v>
      </c>
      <c r="L34" s="31"/>
      <c r="M34" s="223">
        <f>IF(L34&lt;&gt;"",L34,DH!$J$2-DH!$K$2)</f>
        <v>7</v>
      </c>
      <c r="N34" s="215">
        <f ca="1">IF(G34&lt;&gt;"",POWER($O34/DH!$I$4,INDIRECT(ADDRESS(MATCH($J34,DH!$K$5:$K$135,0)+4,4,1,0,"DH"),FALSE))*INDIRECT(ADDRESS(MATCH($J34,DH!$K$5:$K$135,0)+4,5,1,0,"DH"),FALSE)*$K34,0)</f>
        <v>0</v>
      </c>
      <c r="O34" s="262">
        <f ca="1">IF(M34&lt;&gt;0,(M34)/LN((DH!$J$2-$F33)/(DH!$J$2-M34-$F33)),0)</f>
        <v>17.264124236635023</v>
      </c>
      <c r="P34" s="225">
        <v>0</v>
      </c>
      <c r="Q34" s="215">
        <f t="shared" ref="Q34:Q35" ca="1" si="23">P34+N34</f>
        <v>0</v>
      </c>
      <c r="R34" s="145">
        <f ca="1">IF(M34&lt;&gt;0,60*($Q34)/(IF(Eingabetabelle!$K$5=Daten!$W$3,Daten!$Z$3,IF(Eingabetabelle!$K$5=Daten!$W$7,Daten!$Z$7,0))*(M34)*1000),0)</f>
        <v>0</v>
      </c>
      <c r="S34" s="262">
        <f t="shared" ref="S34:S59" ca="1" si="24">R34*60</f>
        <v>0</v>
      </c>
      <c r="T34" s="224">
        <f ca="1">IF(D33&gt;0,Q34/D33,0)</f>
        <v>0</v>
      </c>
      <c r="U34" s="31">
        <v>10</v>
      </c>
      <c r="V34" s="122" t="s">
        <v>67</v>
      </c>
      <c r="W34" s="166">
        <f ca="1">INDIRECT(ADDRESS(MATCH($V34&amp;Eingabetabelle!$K$5,Daten!$AA$3:$AA$33,0)+2,26,1,0,"Daten"),FALSE)*Heizkörperberechnung!$R34*Heizkörperberechnung!$R34</f>
        <v>0</v>
      </c>
      <c r="X34" s="31">
        <v>5000</v>
      </c>
      <c r="Y34" s="215">
        <f t="shared" ref="Y34:Y35" ca="1" si="25">W34+X34</f>
        <v>5000</v>
      </c>
    </row>
    <row r="35" spans="1:25" ht="15">
      <c r="A35" s="242"/>
      <c r="B35" s="240" t="s">
        <v>25</v>
      </c>
      <c r="C35" s="245"/>
      <c r="D35" s="273"/>
      <c r="E35" s="246"/>
      <c r="F35" s="271"/>
      <c r="G35" s="31"/>
      <c r="H35" s="31"/>
      <c r="I35" s="31"/>
      <c r="J35" s="145" t="str">
        <f t="shared" si="0"/>
        <v/>
      </c>
      <c r="K35" s="31">
        <v>1</v>
      </c>
      <c r="L35" s="31"/>
      <c r="M35" s="223">
        <f>IF(L35&lt;&gt;"",L35,DH!$J$2-DH!$K$2)</f>
        <v>7</v>
      </c>
      <c r="N35" s="215">
        <f ca="1">IF(G35&lt;&gt;"",POWER($O35/DH!$I$4,INDIRECT(ADDRESS(MATCH($J35,DH!$K$5:$K$135,0)+4,4,1,0,"DH"),FALSE))*INDIRECT(ADDRESS(MATCH($J35,DH!$K$5:$K$135,0)+4,5,1,0,"DH"),FALSE)*$K35,0)</f>
        <v>0</v>
      </c>
      <c r="O35" s="262">
        <f ca="1">IF(M35&lt;&gt;0,(M35)/LN((DH!$J$2-$F33)/(DH!$J$2-M35-$F33)),0)</f>
        <v>17.264124236635023</v>
      </c>
      <c r="P35" s="225">
        <v>0</v>
      </c>
      <c r="Q35" s="215">
        <f t="shared" ca="1" si="23"/>
        <v>0</v>
      </c>
      <c r="R35" s="145">
        <f ca="1">IF(M35&lt;&gt;0,60*($Q35)/(IF(Eingabetabelle!$K$5=Daten!$W$3,Daten!$Z$3,IF(Eingabetabelle!$K$5=Daten!$W$7,Daten!$Z$7,0))*(M35)*1000),0)</f>
        <v>0</v>
      </c>
      <c r="S35" s="262">
        <f t="shared" ca="1" si="24"/>
        <v>0</v>
      </c>
      <c r="T35" s="224">
        <f ca="1">IF(D33&gt;0,Q35/D33,0)</f>
        <v>0</v>
      </c>
      <c r="U35" s="31">
        <v>10</v>
      </c>
      <c r="V35" s="122" t="s">
        <v>67</v>
      </c>
      <c r="W35" s="166">
        <f ca="1">INDIRECT(ADDRESS(MATCH($V35&amp;Eingabetabelle!$K$5,Daten!$AA$3:$AA$33,0)+2,26,1,0,"Daten"),FALSE)*Heizkörperberechnung!$R35*Heizkörperberechnung!$R35</f>
        <v>0</v>
      </c>
      <c r="X35" s="31">
        <v>5000</v>
      </c>
      <c r="Y35" s="215">
        <f t="shared" ca="1" si="25"/>
        <v>5000</v>
      </c>
    </row>
    <row r="36" spans="1:25" ht="15">
      <c r="A36" s="32" t="str">
        <f>Eingabetabelle!A14</f>
        <v>EG</v>
      </c>
      <c r="B36" s="32" t="str">
        <f>Eingabetabelle!B14</f>
        <v>Raum_3</v>
      </c>
      <c r="C36" s="32" t="str">
        <f ca="1">IF(Eingabetabelle!$K$4="X",INDIRECT(ADDRESS(7,14,1,1,CONCATENATE($A36,"_",$B36))),Eingabetabelle!$C14)</f>
        <v>Testraum</v>
      </c>
      <c r="D36" s="215">
        <f ca="1">IF(Eingabetabelle!$K$4="X",INDIRECT(ADDRESS(62,18,1,1,CONCATENATE($A36,"_",$B36))),Eingabetabelle!$D14)</f>
        <v>0</v>
      </c>
      <c r="E36" s="145">
        <f ca="1">IF(Eingabetabelle!$K$4="X",INDIRECT(ADDRESS(17,7,1,1,CONCATENATE($A36,"_",$B36))),Eingabetabelle!$E14)</f>
        <v>0</v>
      </c>
      <c r="F36" s="262">
        <f ca="1">IF(Eingabetabelle!$K$4="X",INDIRECT(ADDRESS(9,7,1,1,CONCATENATE($A36,"_",$B36))),Eingabetabelle!$F14)</f>
        <v>24</v>
      </c>
      <c r="G36" s="31"/>
      <c r="H36" s="31"/>
      <c r="I36" s="31"/>
      <c r="J36" s="145" t="str">
        <f t="shared" si="0"/>
        <v/>
      </c>
      <c r="K36" s="31">
        <v>1</v>
      </c>
      <c r="L36" s="31"/>
      <c r="M36" s="223">
        <f>IF(L36&lt;&gt;"",L36,DH!$J$2-DH!$K$2)</f>
        <v>7</v>
      </c>
      <c r="N36" s="215">
        <f ca="1">IF(G36&lt;&gt;"",POWER($O36/DH!$I$4,INDIRECT(ADDRESS(MATCH($J36,DH!$K$5:$K$135,0)+4,4,1,0,"DH"),FALSE))*INDIRECT(ADDRESS(MATCH($J36,DH!$K$5:$K$135,0)+4,5,1,0,"DH"),FALSE)*$K36,0)</f>
        <v>0</v>
      </c>
      <c r="O36" s="262">
        <f ca="1">IF(M36&lt;&gt;0,(M36)/LN((DH!$J$2-$F36)/(DH!$J$2-M36-$F36)),0)</f>
        <v>17.264124236635023</v>
      </c>
      <c r="P36" s="225">
        <v>0</v>
      </c>
      <c r="Q36" s="215">
        <f ca="1">P36+N36</f>
        <v>0</v>
      </c>
      <c r="R36" s="145">
        <f ca="1">IF(M36&lt;&gt;0,60*($Q36)/(IF(Eingabetabelle!$K$5=Daten!$W$3,Daten!$Z$3,IF(Eingabetabelle!$K$5=Daten!$W$7,Daten!$Z$7,0))*(M36)*1000),0)</f>
        <v>0</v>
      </c>
      <c r="S36" s="262">
        <f ca="1">R36*60</f>
        <v>0</v>
      </c>
      <c r="T36" s="224">
        <f ca="1">IF(D36&gt;0,Q36/D36,0)</f>
        <v>0</v>
      </c>
      <c r="U36" s="31">
        <v>10</v>
      </c>
      <c r="V36" s="122" t="s">
        <v>67</v>
      </c>
      <c r="W36" s="166">
        <f ca="1">INDIRECT(ADDRESS(MATCH($V36&amp;Eingabetabelle!$K$5,Daten!$AA$3:$AA$33,0)+2,26,1,0,"Daten"),FALSE)*Heizkörperberechnung!$R36*Heizkörperberechnung!$R36</f>
        <v>0</v>
      </c>
      <c r="X36" s="31">
        <v>5000</v>
      </c>
      <c r="Y36" s="215">
        <f ca="1">W36+X36</f>
        <v>5000</v>
      </c>
    </row>
    <row r="37" spans="1:25" ht="15">
      <c r="A37" s="241"/>
      <c r="B37" s="240" t="s">
        <v>24</v>
      </c>
      <c r="C37" s="243"/>
      <c r="D37" s="272"/>
      <c r="E37" s="244"/>
      <c r="F37" s="270"/>
      <c r="G37" s="31"/>
      <c r="H37" s="31"/>
      <c r="I37" s="31"/>
      <c r="J37" s="145" t="str">
        <f t="shared" si="0"/>
        <v/>
      </c>
      <c r="K37" s="31">
        <v>1</v>
      </c>
      <c r="L37" s="31"/>
      <c r="M37" s="223">
        <f>IF(L37&lt;&gt;"",L37,DH!$J$2-DH!$K$2)</f>
        <v>7</v>
      </c>
      <c r="N37" s="215">
        <f ca="1">IF(G37&lt;&gt;"",POWER($O37/DH!$I$4,INDIRECT(ADDRESS(MATCH($J37,DH!$K$5:$K$135,0)+4,4,1,0,"DH"),FALSE))*INDIRECT(ADDRESS(MATCH($J37,DH!$K$5:$K$135,0)+4,5,1,0,"DH"),FALSE)*$K37,0)</f>
        <v>0</v>
      </c>
      <c r="O37" s="262">
        <f ca="1">IF(M37&lt;&gt;0,(M37)/LN((DH!$J$2-$F36)/(DH!$J$2-M37-$F36)),0)</f>
        <v>17.264124236635023</v>
      </c>
      <c r="P37" s="225">
        <v>0</v>
      </c>
      <c r="Q37" s="215">
        <f t="shared" ref="Q37:Q38" ca="1" si="26">P37+N37</f>
        <v>0</v>
      </c>
      <c r="R37" s="145">
        <f ca="1">IF(M37&lt;&gt;0,60*($Q37)/(IF(Eingabetabelle!$K$5=Daten!$W$3,Daten!$Z$3,IF(Eingabetabelle!$K$5=Daten!$W$7,Daten!$Z$7,0))*(M37)*1000),0)</f>
        <v>0</v>
      </c>
      <c r="S37" s="262">
        <f t="shared" ca="1" si="24"/>
        <v>0</v>
      </c>
      <c r="T37" s="224">
        <f ca="1">IF(D36&gt;0,Q37/D36,0)</f>
        <v>0</v>
      </c>
      <c r="U37" s="31">
        <v>10</v>
      </c>
      <c r="V37" s="122" t="s">
        <v>67</v>
      </c>
      <c r="W37" s="166">
        <f ca="1">INDIRECT(ADDRESS(MATCH($V37&amp;Eingabetabelle!$K$5,Daten!$AA$3:$AA$33,0)+2,26,1,0,"Daten"),FALSE)*Heizkörperberechnung!$R37*Heizkörperberechnung!$R37</f>
        <v>0</v>
      </c>
      <c r="X37" s="31">
        <v>5000</v>
      </c>
      <c r="Y37" s="215">
        <f t="shared" ref="Y37:Y38" ca="1" si="27">W37+X37</f>
        <v>5000</v>
      </c>
    </row>
    <row r="38" spans="1:25" ht="15">
      <c r="A38" s="242"/>
      <c r="B38" s="240" t="s">
        <v>25</v>
      </c>
      <c r="C38" s="245"/>
      <c r="D38" s="273"/>
      <c r="E38" s="246"/>
      <c r="F38" s="271"/>
      <c r="G38" s="31"/>
      <c r="H38" s="31"/>
      <c r="I38" s="31"/>
      <c r="J38" s="145" t="str">
        <f t="shared" si="0"/>
        <v/>
      </c>
      <c r="K38" s="31">
        <v>1</v>
      </c>
      <c r="L38" s="31"/>
      <c r="M38" s="223">
        <f>IF(L38&lt;&gt;"",L38,DH!$J$2-DH!$K$2)</f>
        <v>7</v>
      </c>
      <c r="N38" s="215">
        <f ca="1">IF(G38&lt;&gt;"",POWER($O38/DH!$I$4,INDIRECT(ADDRESS(MATCH($J38,DH!$K$5:$K$135,0)+4,4,1,0,"DH"),FALSE))*INDIRECT(ADDRESS(MATCH($J38,DH!$K$5:$K$135,0)+4,5,1,0,"DH"),FALSE)*$K38,0)</f>
        <v>0</v>
      </c>
      <c r="O38" s="262">
        <f ca="1">IF(M38&lt;&gt;0,(M38)/LN((DH!$J$2-$F36)/(DH!$J$2-M38-$F36)),0)</f>
        <v>17.264124236635023</v>
      </c>
      <c r="P38" s="225">
        <v>0</v>
      </c>
      <c r="Q38" s="215">
        <f t="shared" ca="1" si="26"/>
        <v>0</v>
      </c>
      <c r="R38" s="145">
        <f ca="1">IF(M38&lt;&gt;0,60*($Q38)/(IF(Eingabetabelle!$K$5=Daten!$W$3,Daten!$Z$3,IF(Eingabetabelle!$K$5=Daten!$W$7,Daten!$Z$7,0))*(M38)*1000),0)</f>
        <v>0</v>
      </c>
      <c r="S38" s="262">
        <f t="shared" ca="1" si="24"/>
        <v>0</v>
      </c>
      <c r="T38" s="224">
        <f ca="1">IF(D36&gt;0,Q38/D36,0)</f>
        <v>0</v>
      </c>
      <c r="U38" s="31">
        <v>10</v>
      </c>
      <c r="V38" s="122" t="s">
        <v>67</v>
      </c>
      <c r="W38" s="166">
        <f ca="1">INDIRECT(ADDRESS(MATCH($V38&amp;Eingabetabelle!$K$5,Daten!$AA$3:$AA$33,0)+2,26,1,0,"Daten"),FALSE)*Heizkörperberechnung!$R38*Heizkörperberechnung!$R38</f>
        <v>0</v>
      </c>
      <c r="X38" s="31">
        <v>5000</v>
      </c>
      <c r="Y38" s="215">
        <f t="shared" ca="1" si="27"/>
        <v>5000</v>
      </c>
    </row>
    <row r="39" spans="1:25" ht="15">
      <c r="A39" s="32" t="str">
        <f>Eingabetabelle!A15</f>
        <v>EG</v>
      </c>
      <c r="B39" s="32" t="str">
        <f>Eingabetabelle!B15</f>
        <v>Raum_4</v>
      </c>
      <c r="C39" s="32" t="str">
        <f ca="1">IF(Eingabetabelle!$K$4="X",INDIRECT(ADDRESS(7,14,1,1,CONCATENATE($A39,"_",$B39))),Eingabetabelle!$C15)</f>
        <v>Testraum</v>
      </c>
      <c r="D39" s="215">
        <f ca="1">IF(Eingabetabelle!$K$4="X",INDIRECT(ADDRESS(62,18,1,1,CONCATENATE($A39,"_",$B39))),Eingabetabelle!$D15)</f>
        <v>0</v>
      </c>
      <c r="E39" s="145">
        <f ca="1">IF(Eingabetabelle!$K$4="X",INDIRECT(ADDRESS(17,7,1,1,CONCATENATE($A39,"_",$B39))),Eingabetabelle!$E15)</f>
        <v>0</v>
      </c>
      <c r="F39" s="262">
        <f ca="1">IF(Eingabetabelle!$K$4="X",INDIRECT(ADDRESS(9,7,1,1,CONCATENATE($A39,"_",$B39))),Eingabetabelle!$F15)</f>
        <v>24</v>
      </c>
      <c r="G39" s="31"/>
      <c r="H39" s="31"/>
      <c r="I39" s="31"/>
      <c r="J39" s="145" t="str">
        <f t="shared" si="0"/>
        <v/>
      </c>
      <c r="K39" s="31">
        <v>1</v>
      </c>
      <c r="L39" s="31"/>
      <c r="M39" s="223">
        <f>IF(L39&lt;&gt;"",L39,DH!$J$2-DH!$K$2)</f>
        <v>7</v>
      </c>
      <c r="N39" s="215">
        <f ca="1">IF(G39&lt;&gt;"",POWER($O39/DH!$I$4,INDIRECT(ADDRESS(MATCH($J39,DH!$K$5:$K$135,0)+4,4,1,0,"DH"),FALSE))*INDIRECT(ADDRESS(MATCH($J39,DH!$K$5:$K$135,0)+4,5,1,0,"DH"),FALSE)*$K39,0)</f>
        <v>0</v>
      </c>
      <c r="O39" s="262">
        <f ca="1">IF(M39&lt;&gt;0,(M39)/LN((DH!$J$2-$F39)/(DH!$J$2-M39-$F39)),0)</f>
        <v>17.264124236635023</v>
      </c>
      <c r="P39" s="225">
        <v>0</v>
      </c>
      <c r="Q39" s="215">
        <f ca="1">P39+N39</f>
        <v>0</v>
      </c>
      <c r="R39" s="145">
        <f ca="1">IF(M39&lt;&gt;0,60*($Q39)/(IF(Eingabetabelle!$K$5=Daten!$W$3,Daten!$Z$3,IF(Eingabetabelle!$K$5=Daten!$W$7,Daten!$Z$7,0))*(M39)*1000),0)</f>
        <v>0</v>
      </c>
      <c r="S39" s="262">
        <f ca="1">R39*60</f>
        <v>0</v>
      </c>
      <c r="T39" s="224">
        <f ca="1">IF(D39&gt;0,Q39/D39,0)</f>
        <v>0</v>
      </c>
      <c r="U39" s="31">
        <v>10</v>
      </c>
      <c r="V39" s="122" t="s">
        <v>67</v>
      </c>
      <c r="W39" s="166">
        <f ca="1">INDIRECT(ADDRESS(MATCH($V39&amp;Eingabetabelle!$K$5,Daten!$AA$3:$AA$33,0)+2,26,1,0,"Daten"),FALSE)*Heizkörperberechnung!$R39*Heizkörperberechnung!$R39</f>
        <v>0</v>
      </c>
      <c r="X39" s="31">
        <v>5000</v>
      </c>
      <c r="Y39" s="215">
        <f ca="1">W39+X39</f>
        <v>5000</v>
      </c>
    </row>
    <row r="40" spans="1:25" ht="15">
      <c r="A40" s="241"/>
      <c r="B40" s="240" t="s">
        <v>24</v>
      </c>
      <c r="C40" s="243"/>
      <c r="D40" s="272"/>
      <c r="E40" s="244"/>
      <c r="F40" s="270"/>
      <c r="G40" s="31"/>
      <c r="H40" s="31"/>
      <c r="I40" s="31"/>
      <c r="J40" s="145" t="str">
        <f t="shared" si="0"/>
        <v/>
      </c>
      <c r="K40" s="31">
        <v>1</v>
      </c>
      <c r="L40" s="31"/>
      <c r="M40" s="223">
        <f>IF(L40&lt;&gt;"",L40,DH!$J$2-DH!$K$2)</f>
        <v>7</v>
      </c>
      <c r="N40" s="215">
        <f ca="1">IF(G40&lt;&gt;"",POWER($O40/DH!$I$4,INDIRECT(ADDRESS(MATCH($J40,DH!$K$5:$K$135,0)+4,4,1,0,"DH"),FALSE))*INDIRECT(ADDRESS(MATCH($J40,DH!$K$5:$K$135,0)+4,5,1,0,"DH"),FALSE)*$K40,0)</f>
        <v>0</v>
      </c>
      <c r="O40" s="262">
        <f ca="1">IF(M40&lt;&gt;0,(M40)/LN((DH!$J$2-$F39)/(DH!$J$2-M40-$F39)),0)</f>
        <v>17.264124236635023</v>
      </c>
      <c r="P40" s="225">
        <v>0</v>
      </c>
      <c r="Q40" s="215">
        <f t="shared" ref="Q40:Q41" ca="1" si="28">P40+N40</f>
        <v>0</v>
      </c>
      <c r="R40" s="145">
        <f ca="1">IF(M40&lt;&gt;0,60*($Q40)/(IF(Eingabetabelle!$K$5=Daten!$W$3,Daten!$Z$3,IF(Eingabetabelle!$K$5=Daten!$W$7,Daten!$Z$7,0))*(M40)*1000),0)</f>
        <v>0</v>
      </c>
      <c r="S40" s="262">
        <f t="shared" ca="1" si="24"/>
        <v>0</v>
      </c>
      <c r="T40" s="224">
        <f ca="1">IF(D39&gt;0,Q40/D39,0)</f>
        <v>0</v>
      </c>
      <c r="U40" s="31">
        <v>10</v>
      </c>
      <c r="V40" s="122" t="s">
        <v>67</v>
      </c>
      <c r="W40" s="166">
        <f ca="1">INDIRECT(ADDRESS(MATCH($V40&amp;Eingabetabelle!$K$5,Daten!$AA$3:$AA$33,0)+2,26,1,0,"Daten"),FALSE)*Heizkörperberechnung!$R40*Heizkörperberechnung!$R40</f>
        <v>0</v>
      </c>
      <c r="X40" s="31">
        <v>5000</v>
      </c>
      <c r="Y40" s="215">
        <f t="shared" ref="Y40:Y41" ca="1" si="29">W40+X40</f>
        <v>5000</v>
      </c>
    </row>
    <row r="41" spans="1:25" ht="15">
      <c r="A41" s="242"/>
      <c r="B41" s="240" t="s">
        <v>25</v>
      </c>
      <c r="C41" s="245"/>
      <c r="D41" s="273"/>
      <c r="E41" s="246"/>
      <c r="F41" s="271"/>
      <c r="G41" s="31"/>
      <c r="H41" s="31"/>
      <c r="I41" s="31"/>
      <c r="J41" s="145" t="str">
        <f t="shared" si="0"/>
        <v/>
      </c>
      <c r="K41" s="31">
        <v>1</v>
      </c>
      <c r="L41" s="31"/>
      <c r="M41" s="223">
        <f>IF(L41&lt;&gt;"",L41,DH!$J$2-DH!$K$2)</f>
        <v>7</v>
      </c>
      <c r="N41" s="215">
        <f ca="1">IF(G41&lt;&gt;"",POWER($O41/DH!$I$4,INDIRECT(ADDRESS(MATCH($J41,DH!$K$5:$K$135,0)+4,4,1,0,"DH"),FALSE))*INDIRECT(ADDRESS(MATCH($J41,DH!$K$5:$K$135,0)+4,5,1,0,"DH"),FALSE)*$K41,0)</f>
        <v>0</v>
      </c>
      <c r="O41" s="262">
        <f ca="1">IF(M41&lt;&gt;0,(M41)/LN((DH!$J$2-$F39)/(DH!$J$2-M41-$F39)),0)</f>
        <v>17.264124236635023</v>
      </c>
      <c r="P41" s="225">
        <v>0</v>
      </c>
      <c r="Q41" s="215">
        <f t="shared" ca="1" si="28"/>
        <v>0</v>
      </c>
      <c r="R41" s="145">
        <f ca="1">IF(M41&lt;&gt;0,60*($Q41)/(IF(Eingabetabelle!$K$5=Daten!$W$3,Daten!$Z$3,IF(Eingabetabelle!$K$5=Daten!$W$7,Daten!$Z$7,0))*(M41)*1000),0)</f>
        <v>0</v>
      </c>
      <c r="S41" s="262">
        <f t="shared" ca="1" si="24"/>
        <v>0</v>
      </c>
      <c r="T41" s="224">
        <f ca="1">IF(D39&gt;0,Q41/D39,0)</f>
        <v>0</v>
      </c>
      <c r="U41" s="31">
        <v>10</v>
      </c>
      <c r="V41" s="122" t="s">
        <v>67</v>
      </c>
      <c r="W41" s="166">
        <f ca="1">INDIRECT(ADDRESS(MATCH($V41&amp;Eingabetabelle!$K$5,Daten!$AA$3:$AA$33,0)+2,26,1,0,"Daten"),FALSE)*Heizkörperberechnung!$R41*Heizkörperberechnung!$R41</f>
        <v>0</v>
      </c>
      <c r="X41" s="31">
        <v>5000</v>
      </c>
      <c r="Y41" s="215">
        <f t="shared" ca="1" si="29"/>
        <v>5000</v>
      </c>
    </row>
    <row r="42" spans="1:25" ht="15">
      <c r="A42" s="32" t="str">
        <f>Eingabetabelle!A16</f>
        <v>EG</v>
      </c>
      <c r="B42" s="32" t="str">
        <f>Eingabetabelle!B16</f>
        <v>Raum_5</v>
      </c>
      <c r="C42" s="32" t="str">
        <f ca="1">IF(Eingabetabelle!$K$4="X",INDIRECT(ADDRESS(7,14,1,1,CONCATENATE($A42,"_",$B42))),Eingabetabelle!$C16)</f>
        <v>Testraum</v>
      </c>
      <c r="D42" s="215">
        <f ca="1">IF(Eingabetabelle!$K$4="X",INDIRECT(ADDRESS(62,18,1,1,CONCATENATE($A42,"_",$B42))),Eingabetabelle!$D16)</f>
        <v>0</v>
      </c>
      <c r="E42" s="145">
        <f ca="1">IF(Eingabetabelle!$K$4="X",INDIRECT(ADDRESS(17,7,1,1,CONCATENATE($A42,"_",$B42))),Eingabetabelle!$E16)</f>
        <v>0</v>
      </c>
      <c r="F42" s="262">
        <f ca="1">IF(Eingabetabelle!$K$4="X",INDIRECT(ADDRESS(9,7,1,1,CONCATENATE($A42,"_",$B42))),Eingabetabelle!$F16)</f>
        <v>24</v>
      </c>
      <c r="G42" s="31"/>
      <c r="H42" s="31"/>
      <c r="I42" s="31"/>
      <c r="J42" s="145" t="str">
        <f t="shared" si="0"/>
        <v/>
      </c>
      <c r="K42" s="31">
        <v>1</v>
      </c>
      <c r="L42" s="31"/>
      <c r="M42" s="223">
        <f>IF(L42&lt;&gt;"",L42,DH!$J$2-DH!$K$2)</f>
        <v>7</v>
      </c>
      <c r="N42" s="215">
        <f ca="1">IF(G42&lt;&gt;"",POWER($O42/DH!$I$4,INDIRECT(ADDRESS(MATCH($J42,DH!$K$5:$K$135,0)+4,4,1,0,"DH"),FALSE))*INDIRECT(ADDRESS(MATCH($J42,DH!$K$5:$K$135,0)+4,5,1,0,"DH"),FALSE)*$K42,0)</f>
        <v>0</v>
      </c>
      <c r="O42" s="262">
        <f ca="1">IF(M42&lt;&gt;0,(M42)/LN((DH!$J$2-$F42)/(DH!$J$2-M42-$F42)),0)</f>
        <v>17.264124236635023</v>
      </c>
      <c r="P42" s="225">
        <v>0</v>
      </c>
      <c r="Q42" s="215">
        <f ca="1">P42+N42</f>
        <v>0</v>
      </c>
      <c r="R42" s="145">
        <f ca="1">IF(M42&lt;&gt;0,60*($Q42)/(IF(Eingabetabelle!$K$5=Daten!$W$3,Daten!$Z$3,IF(Eingabetabelle!$K$5=Daten!$W$7,Daten!$Z$7,0))*(M42)*1000),0)</f>
        <v>0</v>
      </c>
      <c r="S42" s="262">
        <f ca="1">R42*60</f>
        <v>0</v>
      </c>
      <c r="T42" s="224">
        <f ca="1">IF(D42&gt;0,Q42/D42,0)</f>
        <v>0</v>
      </c>
      <c r="U42" s="31">
        <v>10</v>
      </c>
      <c r="V42" s="122" t="s">
        <v>67</v>
      </c>
      <c r="W42" s="166">
        <f ca="1">INDIRECT(ADDRESS(MATCH($V42&amp;Eingabetabelle!$K$5,Daten!$AA$3:$AA$33,0)+2,26,1,0,"Daten"),FALSE)*Heizkörperberechnung!$R42*Heizkörperberechnung!$R42</f>
        <v>0</v>
      </c>
      <c r="X42" s="31">
        <v>5000</v>
      </c>
      <c r="Y42" s="215">
        <f ca="1">W42+X42</f>
        <v>5000</v>
      </c>
    </row>
    <row r="43" spans="1:25" ht="15">
      <c r="A43" s="241"/>
      <c r="B43" s="240" t="s">
        <v>24</v>
      </c>
      <c r="C43" s="243"/>
      <c r="D43" s="272"/>
      <c r="E43" s="244"/>
      <c r="F43" s="270"/>
      <c r="G43" s="31"/>
      <c r="H43" s="31"/>
      <c r="I43" s="31"/>
      <c r="J43" s="145" t="str">
        <f t="shared" si="0"/>
        <v/>
      </c>
      <c r="K43" s="31">
        <v>1</v>
      </c>
      <c r="L43" s="31"/>
      <c r="M43" s="223">
        <f>IF(L43&lt;&gt;"",L43,DH!$J$2-DH!$K$2)</f>
        <v>7</v>
      </c>
      <c r="N43" s="215">
        <f ca="1">IF(G43&lt;&gt;"",POWER($O43/DH!$I$4,INDIRECT(ADDRESS(MATCH($J43,DH!$K$5:$K$135,0)+4,4,1,0,"DH"),FALSE))*INDIRECT(ADDRESS(MATCH($J43,DH!$K$5:$K$135,0)+4,5,1,0,"DH"),FALSE)*$K43,0)</f>
        <v>0</v>
      </c>
      <c r="O43" s="262">
        <f ca="1">IF(M43&lt;&gt;0,(M43)/LN((DH!$J$2-$F42)/(DH!$J$2-M43-$F42)),0)</f>
        <v>17.264124236635023</v>
      </c>
      <c r="P43" s="225">
        <v>0</v>
      </c>
      <c r="Q43" s="215">
        <f t="shared" ref="Q43:Q44" ca="1" si="30">P43+N43</f>
        <v>0</v>
      </c>
      <c r="R43" s="145">
        <f ca="1">IF(M43&lt;&gt;0,60*($Q43)/(IF(Eingabetabelle!$K$5=Daten!$W$3,Daten!$Z$3,IF(Eingabetabelle!$K$5=Daten!$W$7,Daten!$Z$7,0))*(M43)*1000),0)</f>
        <v>0</v>
      </c>
      <c r="S43" s="262">
        <f t="shared" ca="1" si="24"/>
        <v>0</v>
      </c>
      <c r="T43" s="224">
        <f ca="1">IF(D42&gt;0,Q43/D42,0)</f>
        <v>0</v>
      </c>
      <c r="U43" s="31">
        <v>10</v>
      </c>
      <c r="V43" s="122" t="s">
        <v>67</v>
      </c>
      <c r="W43" s="166">
        <f ca="1">INDIRECT(ADDRESS(MATCH($V43&amp;Eingabetabelle!$K$5,Daten!$AA$3:$AA$33,0)+2,26,1,0,"Daten"),FALSE)*Heizkörperberechnung!$R43*Heizkörperberechnung!$R43</f>
        <v>0</v>
      </c>
      <c r="X43" s="31">
        <v>5000</v>
      </c>
      <c r="Y43" s="215">
        <f t="shared" ref="Y43:Y44" ca="1" si="31">W43+X43</f>
        <v>5000</v>
      </c>
    </row>
    <row r="44" spans="1:25" ht="15">
      <c r="A44" s="242"/>
      <c r="B44" s="240" t="s">
        <v>25</v>
      </c>
      <c r="C44" s="245"/>
      <c r="D44" s="273"/>
      <c r="E44" s="246"/>
      <c r="F44" s="271"/>
      <c r="G44" s="31"/>
      <c r="H44" s="31"/>
      <c r="I44" s="31"/>
      <c r="J44" s="145" t="str">
        <f t="shared" si="0"/>
        <v/>
      </c>
      <c r="K44" s="31">
        <v>1</v>
      </c>
      <c r="L44" s="31"/>
      <c r="M44" s="223">
        <f>IF(L44&lt;&gt;"",L44,DH!$J$2-DH!$K$2)</f>
        <v>7</v>
      </c>
      <c r="N44" s="215">
        <f ca="1">IF(G44&lt;&gt;"",POWER($O44/DH!$I$4,INDIRECT(ADDRESS(MATCH($J44,DH!$K$5:$K$135,0)+4,4,1,0,"DH"),FALSE))*INDIRECT(ADDRESS(MATCH($J44,DH!$K$5:$K$135,0)+4,5,1,0,"DH"),FALSE)*$K44,0)</f>
        <v>0</v>
      </c>
      <c r="O44" s="262">
        <f ca="1">IF(M44&lt;&gt;0,(M44)/LN((DH!$J$2-$F42)/(DH!$J$2-M44-$F42)),0)</f>
        <v>17.264124236635023</v>
      </c>
      <c r="P44" s="225">
        <v>0</v>
      </c>
      <c r="Q44" s="215">
        <f t="shared" ca="1" si="30"/>
        <v>0</v>
      </c>
      <c r="R44" s="145">
        <f ca="1">IF(M44&lt;&gt;0,60*($Q44)/(IF(Eingabetabelle!$K$5=Daten!$W$3,Daten!$Z$3,IF(Eingabetabelle!$K$5=Daten!$W$7,Daten!$Z$7,0))*(M44)*1000),0)</f>
        <v>0</v>
      </c>
      <c r="S44" s="262">
        <f t="shared" ca="1" si="24"/>
        <v>0</v>
      </c>
      <c r="T44" s="224">
        <f ca="1">IF(D42&gt;0,Q44/D42,0)</f>
        <v>0</v>
      </c>
      <c r="U44" s="31">
        <v>10</v>
      </c>
      <c r="V44" s="122" t="s">
        <v>67</v>
      </c>
      <c r="W44" s="166">
        <f ca="1">INDIRECT(ADDRESS(MATCH($V44&amp;Eingabetabelle!$K$5,Daten!$AA$3:$AA$33,0)+2,26,1,0,"Daten"),FALSE)*Heizkörperberechnung!$R44*Heizkörperberechnung!$R44</f>
        <v>0</v>
      </c>
      <c r="X44" s="31">
        <v>5000</v>
      </c>
      <c r="Y44" s="215">
        <f t="shared" ca="1" si="31"/>
        <v>5000</v>
      </c>
    </row>
    <row r="45" spans="1:25" ht="15">
      <c r="A45" s="32" t="str">
        <f>Eingabetabelle!A17</f>
        <v>EG</v>
      </c>
      <c r="B45" s="32" t="str">
        <f>Eingabetabelle!B17</f>
        <v>Raum_6</v>
      </c>
      <c r="C45" s="32" t="str">
        <f ca="1">IF(Eingabetabelle!$K$4="X",INDIRECT(ADDRESS(7,14,1,1,CONCATENATE($A45,"_",$B45))),Eingabetabelle!$C17)</f>
        <v>Testraum</v>
      </c>
      <c r="D45" s="215">
        <f ca="1">IF(Eingabetabelle!$K$4="X",INDIRECT(ADDRESS(62,18,1,1,CONCATENATE($A45,"_",$B45))),Eingabetabelle!$D17)</f>
        <v>0</v>
      </c>
      <c r="E45" s="145">
        <f ca="1">IF(Eingabetabelle!$K$4="X",INDIRECT(ADDRESS(17,7,1,1,CONCATENATE($A45,"_",$B45))),Eingabetabelle!$E17)</f>
        <v>0</v>
      </c>
      <c r="F45" s="262">
        <f ca="1">IF(Eingabetabelle!$K$4="X",INDIRECT(ADDRESS(9,7,1,1,CONCATENATE($A45,"_",$B45))),Eingabetabelle!$F17)</f>
        <v>24</v>
      </c>
      <c r="G45" s="31"/>
      <c r="H45" s="31"/>
      <c r="I45" s="31"/>
      <c r="J45" s="145" t="str">
        <f t="shared" si="0"/>
        <v/>
      </c>
      <c r="K45" s="31">
        <v>1</v>
      </c>
      <c r="L45" s="31"/>
      <c r="M45" s="223">
        <f>IF(L45&lt;&gt;"",L45,DH!$J$2-DH!$K$2)</f>
        <v>7</v>
      </c>
      <c r="N45" s="215">
        <f ca="1">IF(G45&lt;&gt;"",POWER($O45/DH!$I$4,INDIRECT(ADDRESS(MATCH($J45,DH!$K$5:$K$135,0)+4,4,1,0,"DH"),FALSE))*INDIRECT(ADDRESS(MATCH($J45,DH!$K$5:$K$135,0)+4,5,1,0,"DH"),FALSE)*$K45,0)</f>
        <v>0</v>
      </c>
      <c r="O45" s="262">
        <f ca="1">IF(M45&lt;&gt;0,(M45)/LN((DH!$J$2-$F45)/(DH!$J$2-M45-$F45)),0)</f>
        <v>17.264124236635023</v>
      </c>
      <c r="P45" s="225">
        <v>0</v>
      </c>
      <c r="Q45" s="215">
        <f ca="1">P45+N45</f>
        <v>0</v>
      </c>
      <c r="R45" s="145">
        <f ca="1">IF(M45&lt;&gt;0,60*($Q45)/(IF(Eingabetabelle!$K$5=Daten!$W$3,Daten!$Z$3,IF(Eingabetabelle!$K$5=Daten!$W$7,Daten!$Z$7,0))*(M45)*1000),0)</f>
        <v>0</v>
      </c>
      <c r="S45" s="262">
        <f ca="1">R45*60</f>
        <v>0</v>
      </c>
      <c r="T45" s="224">
        <f ca="1">IF(D45&gt;0,Q45/D45,0)</f>
        <v>0</v>
      </c>
      <c r="U45" s="31">
        <v>10</v>
      </c>
      <c r="V45" s="122" t="s">
        <v>67</v>
      </c>
      <c r="W45" s="166">
        <f ca="1">INDIRECT(ADDRESS(MATCH($V45&amp;Eingabetabelle!$K$5,Daten!$AA$3:$AA$33,0)+2,26,1,0,"Daten"),FALSE)*Heizkörperberechnung!$R45*Heizkörperberechnung!$R45</f>
        <v>0</v>
      </c>
      <c r="X45" s="31">
        <v>5000</v>
      </c>
      <c r="Y45" s="215">
        <f ca="1">W45+X45</f>
        <v>5000</v>
      </c>
    </row>
    <row r="46" spans="1:25" ht="15">
      <c r="A46" s="241"/>
      <c r="B46" s="240" t="s">
        <v>24</v>
      </c>
      <c r="C46" s="243"/>
      <c r="D46" s="272"/>
      <c r="E46" s="244"/>
      <c r="F46" s="270"/>
      <c r="G46" s="31"/>
      <c r="H46" s="31"/>
      <c r="I46" s="31"/>
      <c r="J46" s="145" t="str">
        <f t="shared" si="0"/>
        <v/>
      </c>
      <c r="K46" s="31">
        <v>1</v>
      </c>
      <c r="L46" s="31"/>
      <c r="M46" s="223">
        <f>IF(L46&lt;&gt;"",L46,DH!$J$2-DH!$K$2)</f>
        <v>7</v>
      </c>
      <c r="N46" s="215">
        <f ca="1">IF(G46&lt;&gt;"",POWER($O46/DH!$I$4,INDIRECT(ADDRESS(MATCH($J46,DH!$K$5:$K$135,0)+4,4,1,0,"DH"),FALSE))*INDIRECT(ADDRESS(MATCH($J46,DH!$K$5:$K$135,0)+4,5,1,0,"DH"),FALSE)*$K46,0)</f>
        <v>0</v>
      </c>
      <c r="O46" s="262">
        <f ca="1">IF(M46&lt;&gt;0,(M46)/LN((DH!$J$2-$F45)/(DH!$J$2-M46-$F45)),0)</f>
        <v>17.264124236635023</v>
      </c>
      <c r="P46" s="225">
        <v>0</v>
      </c>
      <c r="Q46" s="215">
        <f t="shared" ref="Q46:Q47" ca="1" si="32">P46+N46</f>
        <v>0</v>
      </c>
      <c r="R46" s="145">
        <f ca="1">IF(M46&lt;&gt;0,60*($Q46)/(IF(Eingabetabelle!$K$5=Daten!$W$3,Daten!$Z$3,IF(Eingabetabelle!$K$5=Daten!$W$7,Daten!$Z$7,0))*(M46)*1000),0)</f>
        <v>0</v>
      </c>
      <c r="S46" s="262">
        <f t="shared" ca="1" si="24"/>
        <v>0</v>
      </c>
      <c r="T46" s="224">
        <f ca="1">IF(D45&gt;0,Q46/D45,0)</f>
        <v>0</v>
      </c>
      <c r="U46" s="31">
        <v>10</v>
      </c>
      <c r="V46" s="122" t="s">
        <v>67</v>
      </c>
      <c r="W46" s="166">
        <f ca="1">INDIRECT(ADDRESS(MATCH($V46&amp;Eingabetabelle!$K$5,Daten!$AA$3:$AA$33,0)+2,26,1,0,"Daten"),FALSE)*Heizkörperberechnung!$R46*Heizkörperberechnung!$R46</f>
        <v>0</v>
      </c>
      <c r="X46" s="31">
        <v>5000</v>
      </c>
      <c r="Y46" s="215">
        <f t="shared" ref="Y46:Y47" ca="1" si="33">W46+X46</f>
        <v>5000</v>
      </c>
    </row>
    <row r="47" spans="1:25" ht="15">
      <c r="A47" s="242"/>
      <c r="B47" s="240" t="s">
        <v>25</v>
      </c>
      <c r="C47" s="245"/>
      <c r="D47" s="273"/>
      <c r="E47" s="246"/>
      <c r="F47" s="271"/>
      <c r="G47" s="31"/>
      <c r="H47" s="31"/>
      <c r="I47" s="31"/>
      <c r="J47" s="145" t="str">
        <f t="shared" si="0"/>
        <v/>
      </c>
      <c r="K47" s="31">
        <v>1</v>
      </c>
      <c r="L47" s="31"/>
      <c r="M47" s="223">
        <f>IF(L47&lt;&gt;"",L47,DH!$J$2-DH!$K$2)</f>
        <v>7</v>
      </c>
      <c r="N47" s="215">
        <f ca="1">IF(G47&lt;&gt;"",POWER($O47/DH!$I$4,INDIRECT(ADDRESS(MATCH($J47,DH!$K$5:$K$135,0)+4,4,1,0,"DH"),FALSE))*INDIRECT(ADDRESS(MATCH($J47,DH!$K$5:$K$135,0)+4,5,1,0,"DH"),FALSE)*$K47,0)</f>
        <v>0</v>
      </c>
      <c r="O47" s="262">
        <f ca="1">IF(M47&lt;&gt;0,(M47)/LN((DH!$J$2-$F45)/(DH!$J$2-M47-$F45)),0)</f>
        <v>17.264124236635023</v>
      </c>
      <c r="P47" s="225">
        <v>0</v>
      </c>
      <c r="Q47" s="215">
        <f t="shared" ca="1" si="32"/>
        <v>0</v>
      </c>
      <c r="R47" s="145">
        <f ca="1">IF(M47&lt;&gt;0,60*($Q47)/(IF(Eingabetabelle!$K$5=Daten!$W$3,Daten!$Z$3,IF(Eingabetabelle!$K$5=Daten!$W$7,Daten!$Z$7,0))*(M47)*1000),0)</f>
        <v>0</v>
      </c>
      <c r="S47" s="262">
        <f t="shared" ca="1" si="24"/>
        <v>0</v>
      </c>
      <c r="T47" s="224">
        <f ca="1">IF(D45&gt;0,Q47/D45,0)</f>
        <v>0</v>
      </c>
      <c r="U47" s="31">
        <v>10</v>
      </c>
      <c r="V47" s="122" t="s">
        <v>67</v>
      </c>
      <c r="W47" s="166">
        <f ca="1">INDIRECT(ADDRESS(MATCH($V47&amp;Eingabetabelle!$K$5,Daten!$AA$3:$AA$33,0)+2,26,1,0,"Daten"),FALSE)*Heizkörperberechnung!$R47*Heizkörperberechnung!$R47</f>
        <v>0</v>
      </c>
      <c r="X47" s="31">
        <v>5000</v>
      </c>
      <c r="Y47" s="215">
        <f t="shared" ca="1" si="33"/>
        <v>5000</v>
      </c>
    </row>
    <row r="48" spans="1:25" ht="15">
      <c r="A48" s="32" t="str">
        <f>Eingabetabelle!A18</f>
        <v>EG</v>
      </c>
      <c r="B48" s="32" t="str">
        <f>Eingabetabelle!B18</f>
        <v>Raum_7</v>
      </c>
      <c r="C48" s="32" t="str">
        <f ca="1">IF(Eingabetabelle!$K$4="X",INDIRECT(ADDRESS(7,14,1,1,CONCATENATE($A48,"_",$B48))),Eingabetabelle!$C18)</f>
        <v>Testraum</v>
      </c>
      <c r="D48" s="215">
        <f ca="1">IF(Eingabetabelle!$K$4="X",INDIRECT(ADDRESS(62,18,1,1,CONCATENATE($A48,"_",$B48))),Eingabetabelle!$D18)</f>
        <v>0</v>
      </c>
      <c r="E48" s="145">
        <f ca="1">IF(Eingabetabelle!$K$4="X",INDIRECT(ADDRESS(17,7,1,1,CONCATENATE($A48,"_",$B48))),Eingabetabelle!$E18)</f>
        <v>0</v>
      </c>
      <c r="F48" s="262">
        <f ca="1">IF(Eingabetabelle!$K$4="X",INDIRECT(ADDRESS(9,7,1,1,CONCATENATE($A48,"_",$B48))),Eingabetabelle!$F18)</f>
        <v>24</v>
      </c>
      <c r="G48" s="31"/>
      <c r="H48" s="31"/>
      <c r="I48" s="31"/>
      <c r="J48" s="145" t="str">
        <f t="shared" si="0"/>
        <v/>
      </c>
      <c r="K48" s="31">
        <v>1</v>
      </c>
      <c r="L48" s="31"/>
      <c r="M48" s="223">
        <f>IF(L48&lt;&gt;"",L48,DH!$J$2-DH!$K$2)</f>
        <v>7</v>
      </c>
      <c r="N48" s="215">
        <f ca="1">IF(G48&lt;&gt;"",POWER($O48/DH!$I$4,INDIRECT(ADDRESS(MATCH($J48,DH!$K$5:$K$135,0)+4,4,1,0,"DH"),FALSE))*INDIRECT(ADDRESS(MATCH($J48,DH!$K$5:$K$135,0)+4,5,1,0,"DH"),FALSE)*$K48,0)</f>
        <v>0</v>
      </c>
      <c r="O48" s="262">
        <f ca="1">IF(M48&lt;&gt;0,(M48)/LN((DH!$J$2-$F48)/(DH!$J$2-M48-$F48)),0)</f>
        <v>17.264124236635023</v>
      </c>
      <c r="P48" s="225">
        <v>0</v>
      </c>
      <c r="Q48" s="215">
        <f ca="1">P48+N48</f>
        <v>0</v>
      </c>
      <c r="R48" s="145">
        <f ca="1">IF(M48&lt;&gt;0,60*($Q48)/(IF(Eingabetabelle!$K$5=Daten!$W$3,Daten!$Z$3,IF(Eingabetabelle!$K$5=Daten!$W$7,Daten!$Z$7,0))*(M48)*1000),0)</f>
        <v>0</v>
      </c>
      <c r="S48" s="262">
        <f ca="1">R48*60</f>
        <v>0</v>
      </c>
      <c r="T48" s="224">
        <f ca="1">IF(D48&gt;0,Q48/D48,0)</f>
        <v>0</v>
      </c>
      <c r="U48" s="31">
        <v>10</v>
      </c>
      <c r="V48" s="122" t="s">
        <v>67</v>
      </c>
      <c r="W48" s="166">
        <f ca="1">INDIRECT(ADDRESS(MATCH($V48&amp;Eingabetabelle!$K$5,Daten!$AA$3:$AA$33,0)+2,26,1,0,"Daten"),FALSE)*Heizkörperberechnung!$R48*Heizkörperberechnung!$R48</f>
        <v>0</v>
      </c>
      <c r="X48" s="31">
        <v>5000</v>
      </c>
      <c r="Y48" s="215">
        <f ca="1">W48+X48</f>
        <v>5000</v>
      </c>
    </row>
    <row r="49" spans="1:25" ht="15">
      <c r="A49" s="241"/>
      <c r="B49" s="240" t="s">
        <v>24</v>
      </c>
      <c r="C49" s="243"/>
      <c r="D49" s="272"/>
      <c r="E49" s="244"/>
      <c r="F49" s="270"/>
      <c r="G49" s="31"/>
      <c r="H49" s="31"/>
      <c r="I49" s="31"/>
      <c r="J49" s="145" t="str">
        <f t="shared" si="0"/>
        <v/>
      </c>
      <c r="K49" s="31">
        <v>1</v>
      </c>
      <c r="L49" s="31"/>
      <c r="M49" s="223">
        <f>IF(L49&lt;&gt;"",L49,DH!$J$2-DH!$K$2)</f>
        <v>7</v>
      </c>
      <c r="N49" s="215">
        <f ca="1">IF(G49&lt;&gt;"",POWER($O49/DH!$I$4,INDIRECT(ADDRESS(MATCH($J49,DH!$K$5:$K$135,0)+4,4,1,0,"DH"),FALSE))*INDIRECT(ADDRESS(MATCH($J49,DH!$K$5:$K$135,0)+4,5,1,0,"DH"),FALSE)*$K49,0)</f>
        <v>0</v>
      </c>
      <c r="O49" s="262">
        <f ca="1">IF(M49&lt;&gt;0,(M49)/LN((DH!$J$2-$F48)/(DH!$J$2-M49-$F48)),0)</f>
        <v>17.264124236635023</v>
      </c>
      <c r="P49" s="225">
        <v>0</v>
      </c>
      <c r="Q49" s="215">
        <f t="shared" ref="Q49:Q50" ca="1" si="34">P49+N49</f>
        <v>0</v>
      </c>
      <c r="R49" s="145">
        <f ca="1">IF(M49&lt;&gt;0,60*($Q49)/(IF(Eingabetabelle!$K$5=Daten!$W$3,Daten!$Z$3,IF(Eingabetabelle!$K$5=Daten!$W$7,Daten!$Z$7,0))*(M49)*1000),0)</f>
        <v>0</v>
      </c>
      <c r="S49" s="262">
        <f t="shared" ca="1" si="24"/>
        <v>0</v>
      </c>
      <c r="T49" s="224">
        <f ca="1">IF(D48&gt;0,Q49/D48,0)</f>
        <v>0</v>
      </c>
      <c r="U49" s="31">
        <v>10</v>
      </c>
      <c r="V49" s="122" t="s">
        <v>67</v>
      </c>
      <c r="W49" s="166">
        <f ca="1">INDIRECT(ADDRESS(MATCH($V49&amp;Eingabetabelle!$K$5,Daten!$AA$3:$AA$33,0)+2,26,1,0,"Daten"),FALSE)*Heizkörperberechnung!$R49*Heizkörperberechnung!$R49</f>
        <v>0</v>
      </c>
      <c r="X49" s="31">
        <v>5000</v>
      </c>
      <c r="Y49" s="215">
        <f t="shared" ref="Y49:Y50" ca="1" si="35">W49+X49</f>
        <v>5000</v>
      </c>
    </row>
    <row r="50" spans="1:25" ht="15">
      <c r="A50" s="242"/>
      <c r="B50" s="240" t="s">
        <v>25</v>
      </c>
      <c r="C50" s="245"/>
      <c r="D50" s="273"/>
      <c r="E50" s="246"/>
      <c r="F50" s="271"/>
      <c r="G50" s="31"/>
      <c r="H50" s="31"/>
      <c r="I50" s="31"/>
      <c r="J50" s="145" t="str">
        <f t="shared" si="0"/>
        <v/>
      </c>
      <c r="K50" s="31">
        <v>1</v>
      </c>
      <c r="L50" s="31"/>
      <c r="M50" s="223">
        <f>IF(L50&lt;&gt;"",L50,DH!$J$2-DH!$K$2)</f>
        <v>7</v>
      </c>
      <c r="N50" s="215">
        <f ca="1">IF(G50&lt;&gt;"",POWER($O50/DH!$I$4,INDIRECT(ADDRESS(MATCH($J50,DH!$K$5:$K$135,0)+4,4,1,0,"DH"),FALSE))*INDIRECT(ADDRESS(MATCH($J50,DH!$K$5:$K$135,0)+4,5,1,0,"DH"),FALSE)*$K50,0)</f>
        <v>0</v>
      </c>
      <c r="O50" s="262">
        <f ca="1">IF(M50&lt;&gt;0,(M50)/LN((DH!$J$2-$F48)/(DH!$J$2-M50-$F48)),0)</f>
        <v>17.264124236635023</v>
      </c>
      <c r="P50" s="225">
        <v>0</v>
      </c>
      <c r="Q50" s="215">
        <f t="shared" ca="1" si="34"/>
        <v>0</v>
      </c>
      <c r="R50" s="145">
        <f ca="1">IF(M50&lt;&gt;0,60*($Q50)/(IF(Eingabetabelle!$K$5=Daten!$W$3,Daten!$Z$3,IF(Eingabetabelle!$K$5=Daten!$W$7,Daten!$Z$7,0))*(M50)*1000),0)</f>
        <v>0</v>
      </c>
      <c r="S50" s="262">
        <f t="shared" ca="1" si="24"/>
        <v>0</v>
      </c>
      <c r="T50" s="224">
        <f ca="1">IF(D48&gt;0,Q50/D48,0)</f>
        <v>0</v>
      </c>
      <c r="U50" s="31">
        <v>10</v>
      </c>
      <c r="V50" s="122" t="s">
        <v>67</v>
      </c>
      <c r="W50" s="166">
        <f ca="1">INDIRECT(ADDRESS(MATCH($V50&amp;Eingabetabelle!$K$5,Daten!$AA$3:$AA$33,0)+2,26,1,0,"Daten"),FALSE)*Heizkörperberechnung!$R50*Heizkörperberechnung!$R50</f>
        <v>0</v>
      </c>
      <c r="X50" s="31">
        <v>5000</v>
      </c>
      <c r="Y50" s="215">
        <f t="shared" ca="1" si="35"/>
        <v>5000</v>
      </c>
    </row>
    <row r="51" spans="1:25" ht="15">
      <c r="A51" s="32" t="str">
        <f>Eingabetabelle!A19</f>
        <v>EG</v>
      </c>
      <c r="B51" s="32" t="str">
        <f>Eingabetabelle!B19</f>
        <v>Raum_8</v>
      </c>
      <c r="C51" s="32" t="str">
        <f ca="1">IF(Eingabetabelle!$K$4="X",INDIRECT(ADDRESS(7,14,1,1,CONCATENATE($A51,"_",$B51))),Eingabetabelle!$C19)</f>
        <v>Testraum</v>
      </c>
      <c r="D51" s="215">
        <f ca="1">IF(Eingabetabelle!$K$4="X",INDIRECT(ADDRESS(62,18,1,1,CONCATENATE($A51,"_",$B51))),Eingabetabelle!$D19)</f>
        <v>0</v>
      </c>
      <c r="E51" s="145">
        <f ca="1">IF(Eingabetabelle!$K$4="X",INDIRECT(ADDRESS(17,7,1,1,CONCATENATE($A51,"_",$B51))),Eingabetabelle!$E19)</f>
        <v>0</v>
      </c>
      <c r="F51" s="262">
        <f ca="1">IF(Eingabetabelle!$K$4="X",INDIRECT(ADDRESS(9,7,1,1,CONCATENATE($A51,"_",$B51))),Eingabetabelle!$F19)</f>
        <v>24</v>
      </c>
      <c r="G51" s="31"/>
      <c r="H51" s="31"/>
      <c r="I51" s="31"/>
      <c r="J51" s="145" t="str">
        <f t="shared" si="0"/>
        <v/>
      </c>
      <c r="K51" s="31">
        <v>1</v>
      </c>
      <c r="L51" s="31"/>
      <c r="M51" s="223">
        <f>IF(L51&lt;&gt;"",L51,DH!$J$2-DH!$K$2)</f>
        <v>7</v>
      </c>
      <c r="N51" s="215">
        <f ca="1">IF(G51&lt;&gt;"",POWER($O51/DH!$I$4,INDIRECT(ADDRESS(MATCH($J51,DH!$K$5:$K$135,0)+4,4,1,0,"DH"),FALSE))*INDIRECT(ADDRESS(MATCH($J51,DH!$K$5:$K$135,0)+4,5,1,0,"DH"),FALSE)*$K51,0)</f>
        <v>0</v>
      </c>
      <c r="O51" s="262">
        <f ca="1">IF(M51&lt;&gt;0,(M51)/LN((DH!$J$2-$F51)/(DH!$J$2-M51-$F51)),0)</f>
        <v>17.264124236635023</v>
      </c>
      <c r="P51" s="225">
        <v>0</v>
      </c>
      <c r="Q51" s="215">
        <f ca="1">P51+N51</f>
        <v>0</v>
      </c>
      <c r="R51" s="145">
        <f ca="1">IF(M51&lt;&gt;0,60*($Q51)/(IF(Eingabetabelle!$K$5=Daten!$W$3,Daten!$Z$3,IF(Eingabetabelle!$K$5=Daten!$W$7,Daten!$Z$7,0))*(M51)*1000),0)</f>
        <v>0</v>
      </c>
      <c r="S51" s="262">
        <f ca="1">R51*60</f>
        <v>0</v>
      </c>
      <c r="T51" s="224">
        <f ca="1">IF(D51&gt;0,Q51/D51,0)</f>
        <v>0</v>
      </c>
      <c r="U51" s="31">
        <v>10</v>
      </c>
      <c r="V51" s="122" t="s">
        <v>67</v>
      </c>
      <c r="W51" s="166">
        <f ca="1">INDIRECT(ADDRESS(MATCH($V51&amp;Eingabetabelle!$K$5,Daten!$AA$3:$AA$33,0)+2,26,1,0,"Daten"),FALSE)*Heizkörperberechnung!$R51*Heizkörperberechnung!$R51</f>
        <v>0</v>
      </c>
      <c r="X51" s="31">
        <v>5000</v>
      </c>
      <c r="Y51" s="215">
        <f ca="1">W51+X51</f>
        <v>5000</v>
      </c>
    </row>
    <row r="52" spans="1:25" ht="15">
      <c r="A52" s="241"/>
      <c r="B52" s="240" t="s">
        <v>24</v>
      </c>
      <c r="C52" s="243"/>
      <c r="D52" s="272"/>
      <c r="E52" s="244"/>
      <c r="F52" s="270"/>
      <c r="G52" s="31"/>
      <c r="H52" s="31"/>
      <c r="I52" s="31"/>
      <c r="J52" s="145" t="str">
        <f t="shared" si="0"/>
        <v/>
      </c>
      <c r="K52" s="31">
        <v>1</v>
      </c>
      <c r="L52" s="31"/>
      <c r="M52" s="223">
        <f>IF(L52&lt;&gt;"",L52,DH!$J$2-DH!$K$2)</f>
        <v>7</v>
      </c>
      <c r="N52" s="215">
        <f ca="1">IF(G52&lt;&gt;"",POWER($O52/DH!$I$4,INDIRECT(ADDRESS(MATCH($J52,DH!$K$5:$K$135,0)+4,4,1,0,"DH"),FALSE))*INDIRECT(ADDRESS(MATCH($J52,DH!$K$5:$K$135,0)+4,5,1,0,"DH"),FALSE)*$K52,0)</f>
        <v>0</v>
      </c>
      <c r="O52" s="262">
        <f ca="1">IF(M52&lt;&gt;0,(M52)/LN((DH!$J$2-$F51)/(DH!$J$2-M52-$F51)),0)</f>
        <v>17.264124236635023</v>
      </c>
      <c r="P52" s="225">
        <v>0</v>
      </c>
      <c r="Q52" s="215">
        <f t="shared" ref="Q52:Q53" ca="1" si="36">P52+N52</f>
        <v>0</v>
      </c>
      <c r="R52" s="145">
        <f ca="1">IF(M52&lt;&gt;0,60*($Q52)/(IF(Eingabetabelle!$K$5=Daten!$W$3,Daten!$Z$3,IF(Eingabetabelle!$K$5=Daten!$W$7,Daten!$Z$7,0))*(M52)*1000),0)</f>
        <v>0</v>
      </c>
      <c r="S52" s="262">
        <f t="shared" ca="1" si="24"/>
        <v>0</v>
      </c>
      <c r="T52" s="224">
        <f ca="1">IF(D51&gt;0,Q52/D51,0)</f>
        <v>0</v>
      </c>
      <c r="U52" s="31">
        <v>10</v>
      </c>
      <c r="V52" s="122" t="s">
        <v>67</v>
      </c>
      <c r="W52" s="166">
        <f ca="1">INDIRECT(ADDRESS(MATCH($V52&amp;Eingabetabelle!$K$5,Daten!$AA$3:$AA$33,0)+2,26,1,0,"Daten"),FALSE)*Heizkörperberechnung!$R52*Heizkörperberechnung!$R52</f>
        <v>0</v>
      </c>
      <c r="X52" s="31">
        <v>5000</v>
      </c>
      <c r="Y52" s="215">
        <f t="shared" ref="Y52:Y53" ca="1" si="37">W52+X52</f>
        <v>5000</v>
      </c>
    </row>
    <row r="53" spans="1:25" ht="15">
      <c r="A53" s="242"/>
      <c r="B53" s="240" t="s">
        <v>25</v>
      </c>
      <c r="C53" s="245"/>
      <c r="D53" s="273"/>
      <c r="E53" s="246"/>
      <c r="F53" s="271"/>
      <c r="G53" s="31"/>
      <c r="H53" s="31"/>
      <c r="I53" s="31"/>
      <c r="J53" s="145" t="str">
        <f t="shared" si="0"/>
        <v/>
      </c>
      <c r="K53" s="31">
        <v>1</v>
      </c>
      <c r="L53" s="31"/>
      <c r="M53" s="223">
        <f>IF(L53&lt;&gt;"",L53,DH!$J$2-DH!$K$2)</f>
        <v>7</v>
      </c>
      <c r="N53" s="215">
        <f ca="1">IF(G53&lt;&gt;"",POWER($O53/DH!$I$4,INDIRECT(ADDRESS(MATCH($J53,DH!$K$5:$K$135,0)+4,4,1,0,"DH"),FALSE))*INDIRECT(ADDRESS(MATCH($J53,DH!$K$5:$K$135,0)+4,5,1,0,"DH"),FALSE)*$K53,0)</f>
        <v>0</v>
      </c>
      <c r="O53" s="262">
        <f ca="1">IF(M53&lt;&gt;0,(M53)/LN((DH!$J$2-$F51)/(DH!$J$2-M53-$F51)),0)</f>
        <v>17.264124236635023</v>
      </c>
      <c r="P53" s="225">
        <v>0</v>
      </c>
      <c r="Q53" s="215">
        <f t="shared" ca="1" si="36"/>
        <v>0</v>
      </c>
      <c r="R53" s="145">
        <f ca="1">IF(M53&lt;&gt;0,60*($Q53)/(IF(Eingabetabelle!$K$5=Daten!$W$3,Daten!$Z$3,IF(Eingabetabelle!$K$5=Daten!$W$7,Daten!$Z$7,0))*(M53)*1000),0)</f>
        <v>0</v>
      </c>
      <c r="S53" s="262">
        <f t="shared" ca="1" si="24"/>
        <v>0</v>
      </c>
      <c r="T53" s="224">
        <f ca="1">IF(D51&gt;0,Q53/D51,0)</f>
        <v>0</v>
      </c>
      <c r="U53" s="31">
        <v>10</v>
      </c>
      <c r="V53" s="122" t="s">
        <v>67</v>
      </c>
      <c r="W53" s="166">
        <f ca="1">INDIRECT(ADDRESS(MATCH($V53&amp;Eingabetabelle!$K$5,Daten!$AA$3:$AA$33,0)+2,26,1,0,"Daten"),FALSE)*Heizkörperberechnung!$R53*Heizkörperberechnung!$R53</f>
        <v>0</v>
      </c>
      <c r="X53" s="31">
        <v>5000</v>
      </c>
      <c r="Y53" s="215">
        <f t="shared" ca="1" si="37"/>
        <v>5000</v>
      </c>
    </row>
    <row r="54" spans="1:25" ht="15">
      <c r="A54" s="32" t="str">
        <f>Eingabetabelle!A20</f>
        <v>EG</v>
      </c>
      <c r="B54" s="32" t="str">
        <f>Eingabetabelle!B20</f>
        <v>Raum_1.1</v>
      </c>
      <c r="C54" s="32" t="str">
        <f ca="1">IF(Eingabetabelle!$K$4="X",INDIRECT(ADDRESS(7,14,1,1,CONCATENATE($A54,"_",$B54))),Eingabetabelle!$C20)</f>
        <v>Testraum</v>
      </c>
      <c r="D54" s="215">
        <f ca="1">IF(Eingabetabelle!$K$4="X",INDIRECT(ADDRESS(62,18,1,1,CONCATENATE($A54,"_",$B54))),Eingabetabelle!$D20)</f>
        <v>0</v>
      </c>
      <c r="E54" s="145">
        <f ca="1">IF(Eingabetabelle!$K$4="X",INDIRECT(ADDRESS(17,7,1,1,CONCATENATE($A54,"_",$B54))),Eingabetabelle!$E20)</f>
        <v>0</v>
      </c>
      <c r="F54" s="262">
        <f ca="1">IF(Eingabetabelle!$K$4="X",INDIRECT(ADDRESS(9,7,1,1,CONCATENATE($A54,"_",$B54))),Eingabetabelle!$F20)</f>
        <v>24</v>
      </c>
      <c r="G54" s="31"/>
      <c r="H54" s="31"/>
      <c r="I54" s="31"/>
      <c r="J54" s="145" t="str">
        <f t="shared" si="0"/>
        <v/>
      </c>
      <c r="K54" s="31">
        <v>1</v>
      </c>
      <c r="L54" s="31"/>
      <c r="M54" s="223">
        <f>IF(L54&lt;&gt;"",L54,DH!$J$2-DH!$K$2)</f>
        <v>7</v>
      </c>
      <c r="N54" s="215">
        <f ca="1">IF(G54&lt;&gt;"",POWER($O54/DH!$I$4,INDIRECT(ADDRESS(MATCH($J54,DH!$K$5:$K$135,0)+4,4,1,0,"DH"),FALSE))*INDIRECT(ADDRESS(MATCH($J54,DH!$K$5:$K$135,0)+4,5,1,0,"DH"),FALSE)*$K54,0)</f>
        <v>0</v>
      </c>
      <c r="O54" s="262">
        <f ca="1">IF(M54&lt;&gt;0,(M54)/LN((DH!$J$2-$F54)/(DH!$J$2-M54-$F54)),0)</f>
        <v>17.264124236635023</v>
      </c>
      <c r="P54" s="225">
        <v>0</v>
      </c>
      <c r="Q54" s="215">
        <f ca="1">P54+N54</f>
        <v>0</v>
      </c>
      <c r="R54" s="145">
        <f ca="1">IF(M54&lt;&gt;0,60*($Q54)/(IF(Eingabetabelle!$K$5=Daten!$W$3,Daten!$Z$3,IF(Eingabetabelle!$K$5=Daten!$W$7,Daten!$Z$7,0))*(M54)*1000),0)</f>
        <v>0</v>
      </c>
      <c r="S54" s="262">
        <f ca="1">R54*60</f>
        <v>0</v>
      </c>
      <c r="T54" s="224">
        <f ca="1">IF(D54&gt;0,Q54/D54,0)</f>
        <v>0</v>
      </c>
      <c r="U54" s="31">
        <v>10</v>
      </c>
      <c r="V54" s="122" t="s">
        <v>67</v>
      </c>
      <c r="W54" s="166">
        <f ca="1">INDIRECT(ADDRESS(MATCH($V54&amp;Eingabetabelle!$K$5,Daten!$AA$3:$AA$33,0)+2,26,1,0,"Daten"),FALSE)*Heizkörperberechnung!$R54*Heizkörperberechnung!$R54</f>
        <v>0</v>
      </c>
      <c r="X54" s="31">
        <v>5000</v>
      </c>
      <c r="Y54" s="215">
        <f ca="1">W54+X54</f>
        <v>5000</v>
      </c>
    </row>
    <row r="55" spans="1:25" ht="15">
      <c r="A55" s="241"/>
      <c r="B55" s="240" t="s">
        <v>24</v>
      </c>
      <c r="C55" s="243"/>
      <c r="D55" s="272"/>
      <c r="E55" s="244"/>
      <c r="F55" s="270"/>
      <c r="G55" s="31"/>
      <c r="H55" s="31"/>
      <c r="I55" s="31"/>
      <c r="J55" s="145" t="str">
        <f t="shared" si="0"/>
        <v/>
      </c>
      <c r="K55" s="31">
        <v>1</v>
      </c>
      <c r="L55" s="31"/>
      <c r="M55" s="223">
        <f>IF(L55&lt;&gt;"",L55,DH!$J$2-DH!$K$2)</f>
        <v>7</v>
      </c>
      <c r="N55" s="215">
        <f ca="1">IF(G55&lt;&gt;"",POWER($O55/DH!$I$4,INDIRECT(ADDRESS(MATCH($J55,DH!$K$5:$K$135,0)+4,4,1,0,"DH"),FALSE))*INDIRECT(ADDRESS(MATCH($J55,DH!$K$5:$K$135,0)+4,5,1,0,"DH"),FALSE)*$K55,0)</f>
        <v>0</v>
      </c>
      <c r="O55" s="262">
        <f ca="1">IF(M55&lt;&gt;0,(M55)/LN((DH!$J$2-$F54)/(DH!$J$2-M55-$F54)),0)</f>
        <v>17.264124236635023</v>
      </c>
      <c r="P55" s="225">
        <v>0</v>
      </c>
      <c r="Q55" s="215">
        <f t="shared" ref="Q55:Q56" ca="1" si="38">P55+N55</f>
        <v>0</v>
      </c>
      <c r="R55" s="145">
        <f ca="1">IF(M55&lt;&gt;0,60*($Q55)/(IF(Eingabetabelle!$K$5=Daten!$W$3,Daten!$Z$3,IF(Eingabetabelle!$K$5=Daten!$W$7,Daten!$Z$7,0))*(M55)*1000),0)</f>
        <v>0</v>
      </c>
      <c r="S55" s="262">
        <f t="shared" ca="1" si="24"/>
        <v>0</v>
      </c>
      <c r="T55" s="224">
        <f ca="1">IF(D54&gt;0,Q55/D54,0)</f>
        <v>0</v>
      </c>
      <c r="U55" s="31">
        <v>10</v>
      </c>
      <c r="V55" s="122" t="s">
        <v>67</v>
      </c>
      <c r="W55" s="166">
        <f ca="1">INDIRECT(ADDRESS(MATCH($V55&amp;Eingabetabelle!$K$5,Daten!$AA$3:$AA$33,0)+2,26,1,0,"Daten"),FALSE)*Heizkörperberechnung!$R55*Heizkörperberechnung!$R55</f>
        <v>0</v>
      </c>
      <c r="X55" s="31">
        <v>5000</v>
      </c>
      <c r="Y55" s="215">
        <f t="shared" ref="Y55:Y56" ca="1" si="39">W55+X55</f>
        <v>5000</v>
      </c>
    </row>
    <row r="56" spans="1:25" ht="15">
      <c r="A56" s="242"/>
      <c r="B56" s="240" t="s">
        <v>25</v>
      </c>
      <c r="C56" s="245"/>
      <c r="D56" s="273"/>
      <c r="E56" s="246"/>
      <c r="F56" s="271"/>
      <c r="G56" s="31"/>
      <c r="H56" s="31"/>
      <c r="I56" s="31"/>
      <c r="J56" s="145" t="str">
        <f t="shared" si="0"/>
        <v/>
      </c>
      <c r="K56" s="31">
        <v>1</v>
      </c>
      <c r="L56" s="31"/>
      <c r="M56" s="223">
        <f>IF(L56&lt;&gt;"",L56,DH!$J$2-DH!$K$2)</f>
        <v>7</v>
      </c>
      <c r="N56" s="215">
        <f ca="1">IF(G56&lt;&gt;"",POWER($O56/DH!$I$4,INDIRECT(ADDRESS(MATCH($J56,DH!$K$5:$K$135,0)+4,4,1,0,"DH"),FALSE))*INDIRECT(ADDRESS(MATCH($J56,DH!$K$5:$K$135,0)+4,5,1,0,"DH"),FALSE)*$K56,0)</f>
        <v>0</v>
      </c>
      <c r="O56" s="262">
        <f ca="1">IF(M56&lt;&gt;0,(M56)/LN((DH!$J$2-$F54)/(DH!$J$2-M56-$F54)),0)</f>
        <v>17.264124236635023</v>
      </c>
      <c r="P56" s="225">
        <v>0</v>
      </c>
      <c r="Q56" s="215">
        <f t="shared" ca="1" si="38"/>
        <v>0</v>
      </c>
      <c r="R56" s="145">
        <f ca="1">IF(M56&lt;&gt;0,60*($Q56)/(IF(Eingabetabelle!$K$5=Daten!$W$3,Daten!$Z$3,IF(Eingabetabelle!$K$5=Daten!$W$7,Daten!$Z$7,0))*(M56)*1000),0)</f>
        <v>0</v>
      </c>
      <c r="S56" s="262">
        <f t="shared" ca="1" si="24"/>
        <v>0</v>
      </c>
      <c r="T56" s="224">
        <f ca="1">IF(D54&gt;0,Q56/D54,0)</f>
        <v>0</v>
      </c>
      <c r="U56" s="31">
        <v>10</v>
      </c>
      <c r="V56" s="122" t="s">
        <v>67</v>
      </c>
      <c r="W56" s="166">
        <f ca="1">INDIRECT(ADDRESS(MATCH($V56&amp;Eingabetabelle!$K$5,Daten!$AA$3:$AA$33,0)+2,26,1,0,"Daten"),FALSE)*Heizkörperberechnung!$R56*Heizkörperberechnung!$R56</f>
        <v>0</v>
      </c>
      <c r="X56" s="31">
        <v>5000</v>
      </c>
      <c r="Y56" s="215">
        <f t="shared" ca="1" si="39"/>
        <v>5000</v>
      </c>
    </row>
    <row r="57" spans="1:25" ht="15">
      <c r="A57" s="32" t="str">
        <f>Eingabetabelle!A21</f>
        <v>EG</v>
      </c>
      <c r="B57" s="32" t="str">
        <f>Eingabetabelle!B21</f>
        <v>Raum_1.2</v>
      </c>
      <c r="C57" s="32" t="str">
        <f ca="1">IF(Eingabetabelle!$K$4="X",INDIRECT(ADDRESS(7,14,1,1,CONCATENATE($A57,"_",$B57))),Eingabetabelle!$C21)</f>
        <v>Testraum</v>
      </c>
      <c r="D57" s="215">
        <f ca="1">IF(Eingabetabelle!$K$4="X",INDIRECT(ADDRESS(62,18,1,1,CONCATENATE($A57,"_",$B57))),Eingabetabelle!$D21)</f>
        <v>0</v>
      </c>
      <c r="E57" s="145">
        <f ca="1">IF(Eingabetabelle!$K$4="X",INDIRECT(ADDRESS(17,7,1,1,CONCATENATE($A57,"_",$B57))),Eingabetabelle!$E21)</f>
        <v>0</v>
      </c>
      <c r="F57" s="262">
        <f ca="1">IF(Eingabetabelle!$K$4="X",INDIRECT(ADDRESS(9,7,1,1,CONCATENATE($A57,"_",$B57))),Eingabetabelle!$F21)</f>
        <v>24</v>
      </c>
      <c r="G57" s="31"/>
      <c r="H57" s="31"/>
      <c r="I57" s="31"/>
      <c r="J57" s="145" t="str">
        <f t="shared" si="0"/>
        <v/>
      </c>
      <c r="K57" s="31">
        <v>1</v>
      </c>
      <c r="L57" s="31"/>
      <c r="M57" s="223">
        <f>IF(L57&lt;&gt;"",L57,DH!$J$2-DH!$K$2)</f>
        <v>7</v>
      </c>
      <c r="N57" s="215">
        <f ca="1">IF(G57&lt;&gt;"",POWER($O57/DH!$I$4,INDIRECT(ADDRESS(MATCH($J57,DH!$K$5:$K$135,0)+4,4,1,0,"DH"),FALSE))*INDIRECT(ADDRESS(MATCH($J57,DH!$K$5:$K$135,0)+4,5,1,0,"DH"),FALSE)*$K57,0)</f>
        <v>0</v>
      </c>
      <c r="O57" s="262">
        <f ca="1">IF(M57&lt;&gt;0,(M57)/LN((DH!$J$2-$F57)/(DH!$J$2-M57-$F57)),0)</f>
        <v>17.264124236635023</v>
      </c>
      <c r="P57" s="225">
        <v>0</v>
      </c>
      <c r="Q57" s="215">
        <f ca="1">P57+N57</f>
        <v>0</v>
      </c>
      <c r="R57" s="145">
        <f ca="1">IF(M57&lt;&gt;0,60*($Q57)/(IF(Eingabetabelle!$K$5=Daten!$W$3,Daten!$Z$3,IF(Eingabetabelle!$K$5=Daten!$W$7,Daten!$Z$7,0))*(M57)*1000),0)</f>
        <v>0</v>
      </c>
      <c r="S57" s="262">
        <f ca="1">R57*60</f>
        <v>0</v>
      </c>
      <c r="T57" s="224">
        <f ca="1">IF(D57&gt;0,Q57/D57,0)</f>
        <v>0</v>
      </c>
      <c r="U57" s="31">
        <v>10</v>
      </c>
      <c r="V57" s="122" t="s">
        <v>67</v>
      </c>
      <c r="W57" s="166">
        <f ca="1">INDIRECT(ADDRESS(MATCH($V57&amp;Eingabetabelle!$K$5,Daten!$AA$3:$AA$33,0)+2,26,1,0,"Daten"),FALSE)*Heizkörperberechnung!$R57*Heizkörperberechnung!$R57</f>
        <v>0</v>
      </c>
      <c r="X57" s="31">
        <v>5000</v>
      </c>
      <c r="Y57" s="215">
        <f ca="1">W57+X57</f>
        <v>5000</v>
      </c>
    </row>
    <row r="58" spans="1:25" ht="15">
      <c r="A58" s="241"/>
      <c r="B58" s="240" t="s">
        <v>24</v>
      </c>
      <c r="C58" s="243"/>
      <c r="D58" s="272"/>
      <c r="E58" s="244"/>
      <c r="F58" s="270"/>
      <c r="G58" s="31"/>
      <c r="H58" s="31"/>
      <c r="I58" s="31"/>
      <c r="J58" s="145" t="str">
        <f t="shared" si="0"/>
        <v/>
      </c>
      <c r="K58" s="31">
        <v>1</v>
      </c>
      <c r="L58" s="31"/>
      <c r="M58" s="223">
        <f>IF(L58&lt;&gt;"",L58,DH!$J$2-DH!$K$2)</f>
        <v>7</v>
      </c>
      <c r="N58" s="215">
        <f ca="1">IF(G58&lt;&gt;"",POWER($O58/DH!$I$4,INDIRECT(ADDRESS(MATCH($J58,DH!$K$5:$K$135,0)+4,4,1,0,"DH"),FALSE))*INDIRECT(ADDRESS(MATCH($J58,DH!$K$5:$K$135,0)+4,5,1,0,"DH"),FALSE)*$K58,0)</f>
        <v>0</v>
      </c>
      <c r="O58" s="262">
        <f ca="1">IF(M58&lt;&gt;0,(M58)/LN((DH!$J$2-$F57)/(DH!$J$2-M58-$F57)),0)</f>
        <v>17.264124236635023</v>
      </c>
      <c r="P58" s="225">
        <v>0</v>
      </c>
      <c r="Q58" s="215">
        <f t="shared" ref="Q58:Q59" ca="1" si="40">P58+N58</f>
        <v>0</v>
      </c>
      <c r="R58" s="145">
        <f ca="1">IF(M58&lt;&gt;0,60*($Q58)/(IF(Eingabetabelle!$K$5=Daten!$W$3,Daten!$Z$3,IF(Eingabetabelle!$K$5=Daten!$W$7,Daten!$Z$7,0))*(M58)*1000),0)</f>
        <v>0</v>
      </c>
      <c r="S58" s="262">
        <f t="shared" ca="1" si="24"/>
        <v>0</v>
      </c>
      <c r="T58" s="224">
        <f ca="1">IF(D57&gt;0,Q58/D57,0)</f>
        <v>0</v>
      </c>
      <c r="U58" s="31">
        <v>10</v>
      </c>
      <c r="V58" s="122" t="s">
        <v>67</v>
      </c>
      <c r="W58" s="166">
        <f ca="1">INDIRECT(ADDRESS(MATCH($V58&amp;Eingabetabelle!$K$5,Daten!$AA$3:$AA$33,0)+2,26,1,0,"Daten"),FALSE)*Heizkörperberechnung!$R58*Heizkörperberechnung!$R58</f>
        <v>0</v>
      </c>
      <c r="X58" s="31">
        <v>5000</v>
      </c>
      <c r="Y58" s="215">
        <f t="shared" ref="Y58:Y59" ca="1" si="41">W58+X58</f>
        <v>5000</v>
      </c>
    </row>
    <row r="59" spans="1:25" ht="15">
      <c r="A59" s="242"/>
      <c r="B59" s="240" t="s">
        <v>25</v>
      </c>
      <c r="C59" s="245"/>
      <c r="D59" s="273"/>
      <c r="E59" s="246"/>
      <c r="F59" s="271"/>
      <c r="G59" s="31"/>
      <c r="H59" s="31"/>
      <c r="I59" s="31"/>
      <c r="J59" s="145" t="str">
        <f t="shared" si="0"/>
        <v/>
      </c>
      <c r="K59" s="31">
        <v>1</v>
      </c>
      <c r="L59" s="31"/>
      <c r="M59" s="223">
        <f>IF(L59&lt;&gt;"",L59,DH!$J$2-DH!$K$2)</f>
        <v>7</v>
      </c>
      <c r="N59" s="215">
        <f ca="1">IF(G59&lt;&gt;"",POWER($O59/DH!$I$4,INDIRECT(ADDRESS(MATCH($J59,DH!$K$5:$K$135,0)+4,4,1,0,"DH"),FALSE))*INDIRECT(ADDRESS(MATCH($J59,DH!$K$5:$K$135,0)+4,5,1,0,"DH"),FALSE)*$K59,0)</f>
        <v>0</v>
      </c>
      <c r="O59" s="262">
        <f ca="1">IF(M59&lt;&gt;0,(M59)/LN((DH!$J$2-$F57)/(DH!$J$2-M59-$F57)),0)</f>
        <v>17.264124236635023</v>
      </c>
      <c r="P59" s="225">
        <v>0</v>
      </c>
      <c r="Q59" s="215">
        <f t="shared" ca="1" si="40"/>
        <v>0</v>
      </c>
      <c r="R59" s="145">
        <f ca="1">IF(M59&lt;&gt;0,60*($Q59)/(IF(Eingabetabelle!$K$5=Daten!$W$3,Daten!$Z$3,IF(Eingabetabelle!$K$5=Daten!$W$7,Daten!$Z$7,0))*(M59)*1000),0)</f>
        <v>0</v>
      </c>
      <c r="S59" s="262">
        <f t="shared" ca="1" si="24"/>
        <v>0</v>
      </c>
      <c r="T59" s="224">
        <f ca="1">IF(D57&gt;0,Q59/D57,0)</f>
        <v>0</v>
      </c>
      <c r="U59" s="31">
        <v>10</v>
      </c>
      <c r="V59" s="122" t="s">
        <v>67</v>
      </c>
      <c r="W59" s="166">
        <f ca="1">INDIRECT(ADDRESS(MATCH($V59&amp;Eingabetabelle!$K$5,Daten!$AA$3:$AA$33,0)+2,26,1,0,"Daten"),FALSE)*Heizkörperberechnung!$R59*Heizkörperberechnung!$R59</f>
        <v>0</v>
      </c>
      <c r="X59" s="31">
        <v>5000</v>
      </c>
      <c r="Y59" s="215">
        <f t="shared" ca="1" si="41"/>
        <v>5000</v>
      </c>
    </row>
    <row r="60" spans="1:25" ht="15">
      <c r="A60" s="33"/>
      <c r="B60" s="33"/>
      <c r="C60" s="33"/>
      <c r="D60" s="266"/>
      <c r="E60" s="165"/>
      <c r="F60" s="263"/>
      <c r="G60" s="165"/>
      <c r="H60" s="165"/>
      <c r="I60" s="165"/>
      <c r="J60" s="165"/>
      <c r="K60" s="165"/>
      <c r="L60" s="165"/>
      <c r="M60" s="165"/>
      <c r="N60" s="266"/>
      <c r="O60" s="263"/>
      <c r="P60" s="226"/>
      <c r="Q60" s="266"/>
      <c r="R60" s="165"/>
      <c r="S60" s="263"/>
      <c r="T60" s="165"/>
      <c r="U60" s="165"/>
      <c r="V60" s="165"/>
      <c r="W60" s="165"/>
      <c r="X60" s="165"/>
      <c r="Y60" s="266"/>
    </row>
    <row r="61" spans="1:25" ht="15">
      <c r="A61" s="32" t="str">
        <f>Eingabetabelle!A23</f>
        <v>OG</v>
      </c>
      <c r="B61" s="32" t="str">
        <f>Eingabetabelle!B23</f>
        <v>Raum_1</v>
      </c>
      <c r="C61" s="32" t="str">
        <f ca="1">IF(Eingabetabelle!$K$4="X",INDIRECT(ADDRESS(7,14,1,1,CONCATENATE($A61,"_",$B61))),Eingabetabelle!$C23)</f>
        <v>Testraum</v>
      </c>
      <c r="D61" s="215">
        <f ca="1">IF(Eingabetabelle!$K$4="X",INDIRECT(ADDRESS(62,18,1,1,CONCATENATE($A61,"_",$B61))),Eingabetabelle!$D23)</f>
        <v>0</v>
      </c>
      <c r="E61" s="145">
        <f ca="1">IF(Eingabetabelle!$K$4="X",INDIRECT(ADDRESS(17,7,1,1,CONCATENATE($A61,"_",$B61))),Eingabetabelle!$E23)</f>
        <v>0</v>
      </c>
      <c r="F61" s="262">
        <f ca="1">IF(Eingabetabelle!$K$4="X",INDIRECT(ADDRESS(9,7,1,1,CONCATENATE($A61,"_",$B61))),Eingabetabelle!$F23)</f>
        <v>24</v>
      </c>
      <c r="G61" s="31"/>
      <c r="H61" s="31"/>
      <c r="I61" s="31"/>
      <c r="J61" s="145" t="str">
        <f t="shared" si="0"/>
        <v/>
      </c>
      <c r="K61" s="31">
        <v>1</v>
      </c>
      <c r="L61" s="31"/>
      <c r="M61" s="223">
        <f>IF(L61&lt;&gt;"",L61,DH!$J$2-DH!$K$2)</f>
        <v>7</v>
      </c>
      <c r="N61" s="215">
        <f ca="1">IF(G61&lt;&gt;"",POWER($O61/DH!$I$4,INDIRECT(ADDRESS(MATCH($J61,DH!$K$5:$K$135,0)+4,4,1,0,"DH"),FALSE))*INDIRECT(ADDRESS(MATCH($J61,DH!$K$5:$K$135,0)+4,5,1,0,"DH"),FALSE)*$K61,0)</f>
        <v>0</v>
      </c>
      <c r="O61" s="262">
        <f ca="1">IF(M61&lt;&gt;0,(M61)/LN((DH!$J$2-$F61)/(DH!$J$2-M61-$F61)),0)</f>
        <v>17.264124236635023</v>
      </c>
      <c r="P61" s="225">
        <v>0</v>
      </c>
      <c r="Q61" s="215">
        <f ca="1">P61+N61</f>
        <v>0</v>
      </c>
      <c r="R61" s="145">
        <f ca="1">IF(M61&lt;&gt;0,60*($Q61)/(IF(Eingabetabelle!$K$5=Daten!$W$3,Daten!$Z$3,IF(Eingabetabelle!$K$5=Daten!$W$7,Daten!$Z$7,0))*(M61)*1000),0)</f>
        <v>0</v>
      </c>
      <c r="S61" s="262">
        <f ca="1">R61*60</f>
        <v>0</v>
      </c>
      <c r="T61" s="224">
        <f ca="1">IF(D61&gt;0,Q61/D61,0)</f>
        <v>0</v>
      </c>
      <c r="U61" s="31">
        <v>10</v>
      </c>
      <c r="V61" s="122" t="s">
        <v>67</v>
      </c>
      <c r="W61" s="166">
        <f ca="1">INDIRECT(ADDRESS(MATCH($V61&amp;Eingabetabelle!$K$5,Daten!$AA$3:$AA$33,0)+2,26,1,0,"Daten"),FALSE)*Heizkörperberechnung!$R61*Heizkörperberechnung!$R61</f>
        <v>0</v>
      </c>
      <c r="X61" s="31">
        <v>5000</v>
      </c>
      <c r="Y61" s="215">
        <f ca="1">W61+X61</f>
        <v>5000</v>
      </c>
    </row>
    <row r="62" spans="1:25" ht="15">
      <c r="A62" s="241"/>
      <c r="B62" s="240" t="s">
        <v>24</v>
      </c>
      <c r="C62" s="243"/>
      <c r="D62" s="272"/>
      <c r="E62" s="244"/>
      <c r="F62" s="270"/>
      <c r="G62" s="31"/>
      <c r="H62" s="31"/>
      <c r="I62" s="31"/>
      <c r="J62" s="145" t="str">
        <f t="shared" si="0"/>
        <v/>
      </c>
      <c r="K62" s="31">
        <v>1</v>
      </c>
      <c r="L62" s="31"/>
      <c r="M62" s="223">
        <f>IF(L62&lt;&gt;"",L62,DH!$J$2-DH!$K$2)</f>
        <v>7</v>
      </c>
      <c r="N62" s="215">
        <f ca="1">IF(G62&lt;&gt;"",POWER($O62/DH!$I$4,INDIRECT(ADDRESS(MATCH($J62,DH!$K$5:$K$135,0)+4,4,1,0,"DH"),FALSE))*INDIRECT(ADDRESS(MATCH($J62,DH!$K$5:$K$135,0)+4,5,1,0,"DH"),FALSE)*$K62,0)</f>
        <v>0</v>
      </c>
      <c r="O62" s="262">
        <f ca="1">IF(M62&lt;&gt;0,(M62)/LN((DH!$J$2-$F61)/(DH!$J$2-M62-$F61)),0)</f>
        <v>17.264124236635023</v>
      </c>
      <c r="P62" s="225">
        <v>0</v>
      </c>
      <c r="Q62" s="215">
        <f t="shared" ref="Q62:Q63" ca="1" si="42">P62+N62</f>
        <v>0</v>
      </c>
      <c r="R62" s="145">
        <f ca="1">IF(M62&lt;&gt;0,60*($Q62)/(IF(Eingabetabelle!$K$5=Daten!$W$3,Daten!$Z$3,IF(Eingabetabelle!$K$5=Daten!$W$7,Daten!$Z$7,0))*(M62)*1000),0)</f>
        <v>0</v>
      </c>
      <c r="S62" s="262">
        <f t="shared" ref="S62:S63" ca="1" si="43">R62*60</f>
        <v>0</v>
      </c>
      <c r="T62" s="224">
        <f ca="1">IF(D61&gt;0,Q62/D61,0)</f>
        <v>0</v>
      </c>
      <c r="U62" s="31">
        <v>10</v>
      </c>
      <c r="V62" s="122" t="s">
        <v>67</v>
      </c>
      <c r="W62" s="166">
        <f ca="1">INDIRECT(ADDRESS(MATCH($V62&amp;Eingabetabelle!$K$5,Daten!$AA$3:$AA$33,0)+2,26,1,0,"Daten"),FALSE)*Heizkörperberechnung!$R62*Heizkörperberechnung!$R62</f>
        <v>0</v>
      </c>
      <c r="X62" s="31">
        <v>5000</v>
      </c>
      <c r="Y62" s="215">
        <f t="shared" ref="Y62:Y63" ca="1" si="44">W62+X62</f>
        <v>5000</v>
      </c>
    </row>
    <row r="63" spans="1:25" ht="15">
      <c r="A63" s="242"/>
      <c r="B63" s="240" t="s">
        <v>25</v>
      </c>
      <c r="C63" s="245"/>
      <c r="D63" s="273"/>
      <c r="E63" s="246"/>
      <c r="F63" s="271"/>
      <c r="G63" s="31"/>
      <c r="H63" s="31"/>
      <c r="I63" s="31"/>
      <c r="J63" s="145" t="str">
        <f t="shared" si="0"/>
        <v/>
      </c>
      <c r="K63" s="31">
        <v>1</v>
      </c>
      <c r="L63" s="31"/>
      <c r="M63" s="223">
        <f>IF(L63&lt;&gt;"",L63,DH!$J$2-DH!$K$2)</f>
        <v>7</v>
      </c>
      <c r="N63" s="215">
        <f ca="1">IF(G63&lt;&gt;"",POWER($O63/DH!$I$4,INDIRECT(ADDRESS(MATCH($J63,DH!$K$5:$K$135,0)+4,4,1,0,"DH"),FALSE))*INDIRECT(ADDRESS(MATCH($J63,DH!$K$5:$K$135,0)+4,5,1,0,"DH"),FALSE)*$K63,0)</f>
        <v>0</v>
      </c>
      <c r="O63" s="262">
        <f ca="1">IF(M63&lt;&gt;0,(M63)/LN((DH!$J$2-$F61)/(DH!$J$2-M63-$F61)),0)</f>
        <v>17.264124236635023</v>
      </c>
      <c r="P63" s="225">
        <v>0</v>
      </c>
      <c r="Q63" s="215">
        <f t="shared" ca="1" si="42"/>
        <v>0</v>
      </c>
      <c r="R63" s="145">
        <f ca="1">IF(M63&lt;&gt;0,60*($Q63)/(IF(Eingabetabelle!$K$5=Daten!$W$3,Daten!$Z$3,IF(Eingabetabelle!$K$5=Daten!$W$7,Daten!$Z$7,0))*(M63)*1000),0)</f>
        <v>0</v>
      </c>
      <c r="S63" s="262">
        <f t="shared" ca="1" si="43"/>
        <v>0</v>
      </c>
      <c r="T63" s="224">
        <f ca="1">IF(D61&gt;0,Q63/D61,0)</f>
        <v>0</v>
      </c>
      <c r="U63" s="31">
        <v>10</v>
      </c>
      <c r="V63" s="122" t="s">
        <v>67</v>
      </c>
      <c r="W63" s="166">
        <f ca="1">INDIRECT(ADDRESS(MATCH($V63&amp;Eingabetabelle!$K$5,Daten!$AA$3:$AA$33,0)+2,26,1,0,"Daten"),FALSE)*Heizkörperberechnung!$R63*Heizkörperberechnung!$R63</f>
        <v>0</v>
      </c>
      <c r="X63" s="31">
        <v>5000</v>
      </c>
      <c r="Y63" s="215">
        <f t="shared" ca="1" si="44"/>
        <v>5000</v>
      </c>
    </row>
    <row r="64" spans="1:25" ht="15">
      <c r="A64" s="32" t="str">
        <f>Eingabetabelle!A24</f>
        <v>OG</v>
      </c>
      <c r="B64" s="32" t="str">
        <f>Eingabetabelle!B24</f>
        <v>Raum_2</v>
      </c>
      <c r="C64" s="32" t="str">
        <f ca="1">IF(Eingabetabelle!$K$4="X",INDIRECT(ADDRESS(7,14,1,1,CONCATENATE($A64,"_",$B64))),Eingabetabelle!$C24)</f>
        <v>Testraum</v>
      </c>
      <c r="D64" s="215">
        <f ca="1">IF(Eingabetabelle!$K$4="X",INDIRECT(ADDRESS(62,18,1,1,CONCATENATE($A64,"_",$B64))),Eingabetabelle!$D24)</f>
        <v>0</v>
      </c>
      <c r="E64" s="145">
        <f ca="1">IF(Eingabetabelle!$K$4="X",INDIRECT(ADDRESS(17,7,1,1,CONCATENATE($A64,"_",$B64))),Eingabetabelle!$E24)</f>
        <v>0</v>
      </c>
      <c r="F64" s="262">
        <f ca="1">IF(Eingabetabelle!$K$4="X",INDIRECT(ADDRESS(9,7,1,1,CONCATENATE($A64,"_",$B64))),Eingabetabelle!$F24)</f>
        <v>24</v>
      </c>
      <c r="G64" s="31"/>
      <c r="H64" s="31"/>
      <c r="I64" s="31"/>
      <c r="J64" s="145" t="str">
        <f t="shared" si="0"/>
        <v/>
      </c>
      <c r="K64" s="31">
        <v>1</v>
      </c>
      <c r="L64" s="31"/>
      <c r="M64" s="223">
        <f>IF(L64&lt;&gt;"",L64,DH!$J$2-DH!$K$2)</f>
        <v>7</v>
      </c>
      <c r="N64" s="215">
        <f ca="1">IF(G64&lt;&gt;"",POWER($O64/DH!$I$4,INDIRECT(ADDRESS(MATCH($J64,DH!$K$5:$K$135,0)+4,4,1,0,"DH"),FALSE))*INDIRECT(ADDRESS(MATCH($J64,DH!$K$5:$K$135,0)+4,5,1,0,"DH"),FALSE)*$K64,0)</f>
        <v>0</v>
      </c>
      <c r="O64" s="262">
        <f ca="1">IF(M64&lt;&gt;0,(M64)/LN((DH!$J$2-$F64)/(DH!$J$2-M64-$F64)),0)</f>
        <v>17.264124236635023</v>
      </c>
      <c r="P64" s="225">
        <v>0</v>
      </c>
      <c r="Q64" s="215">
        <f ca="1">P64+N64</f>
        <v>0</v>
      </c>
      <c r="R64" s="145">
        <f ca="1">IF(M64&lt;&gt;0,60*($Q64)/(IF(Eingabetabelle!$K$5=Daten!$W$3,Daten!$Z$3,IF(Eingabetabelle!$K$5=Daten!$W$7,Daten!$Z$7,0))*(M64)*1000),0)</f>
        <v>0</v>
      </c>
      <c r="S64" s="262">
        <f ca="1">R64*60</f>
        <v>0</v>
      </c>
      <c r="T64" s="224">
        <f ca="1">IF(D64&gt;0,Q64/D64,0)</f>
        <v>0</v>
      </c>
      <c r="U64" s="31">
        <v>10</v>
      </c>
      <c r="V64" s="122" t="s">
        <v>67</v>
      </c>
      <c r="W64" s="166">
        <f ca="1">INDIRECT(ADDRESS(MATCH($V64&amp;Eingabetabelle!$K$5,Daten!$AA$3:$AA$33,0)+2,26,1,0,"Daten"),FALSE)*Heizkörperberechnung!$R64*Heizkörperberechnung!$R64</f>
        <v>0</v>
      </c>
      <c r="X64" s="31">
        <v>5000</v>
      </c>
      <c r="Y64" s="215">
        <f ca="1">W64+X64</f>
        <v>5000</v>
      </c>
    </row>
    <row r="65" spans="1:25" ht="15">
      <c r="A65" s="241"/>
      <c r="B65" s="240" t="s">
        <v>24</v>
      </c>
      <c r="C65" s="243"/>
      <c r="D65" s="272"/>
      <c r="E65" s="244"/>
      <c r="F65" s="270"/>
      <c r="G65" s="31"/>
      <c r="H65" s="31"/>
      <c r="I65" s="31"/>
      <c r="J65" s="145" t="str">
        <f t="shared" si="0"/>
        <v/>
      </c>
      <c r="K65" s="31">
        <v>1</v>
      </c>
      <c r="L65" s="31"/>
      <c r="M65" s="223">
        <f>IF(L65&lt;&gt;"",L65,DH!$J$2-DH!$K$2)</f>
        <v>7</v>
      </c>
      <c r="N65" s="215">
        <f ca="1">IF(G65&lt;&gt;"",POWER($O65/DH!$I$4,INDIRECT(ADDRESS(MATCH($J65,DH!$K$5:$K$135,0)+4,4,1,0,"DH"),FALSE))*INDIRECT(ADDRESS(MATCH($J65,DH!$K$5:$K$135,0)+4,5,1,0,"DH"),FALSE)*$K65,0)</f>
        <v>0</v>
      </c>
      <c r="O65" s="262">
        <f ca="1">IF(M65&lt;&gt;0,(M65)/LN((DH!$J$2-$F64)/(DH!$J$2-M65-$F64)),0)</f>
        <v>17.264124236635023</v>
      </c>
      <c r="P65" s="225">
        <v>0</v>
      </c>
      <c r="Q65" s="215">
        <f t="shared" ref="Q65:Q66" ca="1" si="45">P65+N65</f>
        <v>0</v>
      </c>
      <c r="R65" s="145">
        <f ca="1">IF(M65&lt;&gt;0,60*($Q65)/(IF(Eingabetabelle!$K$5=Daten!$W$3,Daten!$Z$3,IF(Eingabetabelle!$K$5=Daten!$W$7,Daten!$Z$7,0))*(M65)*1000),0)</f>
        <v>0</v>
      </c>
      <c r="S65" s="262">
        <f t="shared" ref="S65:S90" ca="1" si="46">R65*60</f>
        <v>0</v>
      </c>
      <c r="T65" s="224">
        <f ca="1">IF(D64&gt;0,Q65/D64,0)</f>
        <v>0</v>
      </c>
      <c r="U65" s="31">
        <v>10</v>
      </c>
      <c r="V65" s="122" t="s">
        <v>67</v>
      </c>
      <c r="W65" s="166">
        <f ca="1">INDIRECT(ADDRESS(MATCH($V65&amp;Eingabetabelle!$K$5,Daten!$AA$3:$AA$33,0)+2,26,1,0,"Daten"),FALSE)*Heizkörperberechnung!$R65*Heizkörperberechnung!$R65</f>
        <v>0</v>
      </c>
      <c r="X65" s="31">
        <v>5000</v>
      </c>
      <c r="Y65" s="215">
        <f t="shared" ref="Y65:Y66" ca="1" si="47">W65+X65</f>
        <v>5000</v>
      </c>
    </row>
    <row r="66" spans="1:25" ht="15">
      <c r="A66" s="242"/>
      <c r="B66" s="240" t="s">
        <v>25</v>
      </c>
      <c r="C66" s="245"/>
      <c r="D66" s="273"/>
      <c r="E66" s="246"/>
      <c r="F66" s="271"/>
      <c r="G66" s="31"/>
      <c r="H66" s="31"/>
      <c r="I66" s="31"/>
      <c r="J66" s="145" t="str">
        <f t="shared" si="0"/>
        <v/>
      </c>
      <c r="K66" s="31">
        <v>1</v>
      </c>
      <c r="L66" s="31"/>
      <c r="M66" s="223">
        <f>IF(L66&lt;&gt;"",L66,DH!$J$2-DH!$K$2)</f>
        <v>7</v>
      </c>
      <c r="N66" s="215">
        <f ca="1">IF(G66&lt;&gt;"",POWER($O66/DH!$I$4,INDIRECT(ADDRESS(MATCH($J66,DH!$K$5:$K$135,0)+4,4,1,0,"DH"),FALSE))*INDIRECT(ADDRESS(MATCH($J66,DH!$K$5:$K$135,0)+4,5,1,0,"DH"),FALSE)*$K66,0)</f>
        <v>0</v>
      </c>
      <c r="O66" s="262">
        <f ca="1">IF(M66&lt;&gt;0,(M66)/LN((DH!$J$2-$F64)/(DH!$J$2-M66-$F64)),0)</f>
        <v>17.264124236635023</v>
      </c>
      <c r="P66" s="225">
        <v>0</v>
      </c>
      <c r="Q66" s="215">
        <f t="shared" ca="1" si="45"/>
        <v>0</v>
      </c>
      <c r="R66" s="145">
        <f ca="1">IF(M66&lt;&gt;0,60*($Q66)/(IF(Eingabetabelle!$K$5=Daten!$W$3,Daten!$Z$3,IF(Eingabetabelle!$K$5=Daten!$W$7,Daten!$Z$7,0))*(M66)*1000),0)</f>
        <v>0</v>
      </c>
      <c r="S66" s="262">
        <f t="shared" ca="1" si="46"/>
        <v>0</v>
      </c>
      <c r="T66" s="224">
        <f ca="1">IF(D64&gt;0,Q66/D64,0)</f>
        <v>0</v>
      </c>
      <c r="U66" s="31">
        <v>10</v>
      </c>
      <c r="V66" s="122" t="s">
        <v>67</v>
      </c>
      <c r="W66" s="166">
        <f ca="1">INDIRECT(ADDRESS(MATCH($V66&amp;Eingabetabelle!$K$5,Daten!$AA$3:$AA$33,0)+2,26,1,0,"Daten"),FALSE)*Heizkörperberechnung!$R66*Heizkörperberechnung!$R66</f>
        <v>0</v>
      </c>
      <c r="X66" s="31">
        <v>5000</v>
      </c>
      <c r="Y66" s="215">
        <f t="shared" ca="1" si="47"/>
        <v>5000</v>
      </c>
    </row>
    <row r="67" spans="1:25" ht="15">
      <c r="A67" s="32" t="str">
        <f>Eingabetabelle!A25</f>
        <v>OG</v>
      </c>
      <c r="B67" s="32" t="str">
        <f>Eingabetabelle!B25</f>
        <v>Raum_3</v>
      </c>
      <c r="C67" s="32" t="str">
        <f ca="1">IF(Eingabetabelle!$K$4="X",INDIRECT(ADDRESS(7,14,1,1,CONCATENATE($A67,"_",$B67))),Eingabetabelle!$C25)</f>
        <v>Testraum</v>
      </c>
      <c r="D67" s="215">
        <f ca="1">IF(Eingabetabelle!$K$4="X",INDIRECT(ADDRESS(62,18,1,1,CONCATENATE($A67,"_",$B67))),Eingabetabelle!$D25)</f>
        <v>0</v>
      </c>
      <c r="E67" s="145">
        <f ca="1">IF(Eingabetabelle!$K$4="X",INDIRECT(ADDRESS(17,7,1,1,CONCATENATE($A67,"_",$B67))),Eingabetabelle!$E25)</f>
        <v>0</v>
      </c>
      <c r="F67" s="262">
        <f ca="1">IF(Eingabetabelle!$K$4="X",INDIRECT(ADDRESS(9,7,1,1,CONCATENATE($A67,"_",$B67))),Eingabetabelle!$F25)</f>
        <v>24</v>
      </c>
      <c r="G67" s="31"/>
      <c r="H67" s="31"/>
      <c r="I67" s="31"/>
      <c r="J67" s="145" t="str">
        <f t="shared" ref="J67:J90" si="48">G67&amp;H67&amp;I67</f>
        <v/>
      </c>
      <c r="K67" s="31">
        <v>1</v>
      </c>
      <c r="L67" s="31"/>
      <c r="M67" s="223">
        <f>IF(L67&lt;&gt;"",L67,DH!$J$2-DH!$K$2)</f>
        <v>7</v>
      </c>
      <c r="N67" s="215">
        <f ca="1">IF(G67&lt;&gt;"",POWER($O67/DH!$I$4,INDIRECT(ADDRESS(MATCH($J67,DH!$K$5:$K$135,0)+4,4,1,0,"DH"),FALSE))*INDIRECT(ADDRESS(MATCH($J67,DH!$K$5:$K$135,0)+4,5,1,0,"DH"),FALSE)*$K67,0)</f>
        <v>0</v>
      </c>
      <c r="O67" s="262">
        <f ca="1">IF(M67&lt;&gt;0,(M67)/LN((DH!$J$2-$F67)/(DH!$J$2-M67-$F67)),0)</f>
        <v>17.264124236635023</v>
      </c>
      <c r="P67" s="225">
        <v>0</v>
      </c>
      <c r="Q67" s="215">
        <f ca="1">P67+N67</f>
        <v>0</v>
      </c>
      <c r="R67" s="145">
        <f ca="1">IF(M67&lt;&gt;0,60*($Q67)/(IF(Eingabetabelle!$K$5=Daten!$W$3,Daten!$Z$3,IF(Eingabetabelle!$K$5=Daten!$W$7,Daten!$Z$7,0))*(M67)*1000),0)</f>
        <v>0</v>
      </c>
      <c r="S67" s="262">
        <f ca="1">R67*60</f>
        <v>0</v>
      </c>
      <c r="T67" s="224">
        <f ca="1">IF(D67&gt;0,Q67/D67,0)</f>
        <v>0</v>
      </c>
      <c r="U67" s="31">
        <v>10</v>
      </c>
      <c r="V67" s="122" t="s">
        <v>67</v>
      </c>
      <c r="W67" s="166">
        <f ca="1">INDIRECT(ADDRESS(MATCH($V67&amp;Eingabetabelle!$K$5,Daten!$AA$3:$AA$33,0)+2,26,1,0,"Daten"),FALSE)*Heizkörperberechnung!$R67*Heizkörperberechnung!$R67</f>
        <v>0</v>
      </c>
      <c r="X67" s="31">
        <v>5000</v>
      </c>
      <c r="Y67" s="215">
        <f ca="1">W67+X67</f>
        <v>5000</v>
      </c>
    </row>
    <row r="68" spans="1:25" ht="15">
      <c r="A68" s="241"/>
      <c r="B68" s="240" t="s">
        <v>24</v>
      </c>
      <c r="C68" s="243"/>
      <c r="D68" s="272"/>
      <c r="E68" s="244"/>
      <c r="F68" s="270"/>
      <c r="G68" s="31"/>
      <c r="H68" s="31"/>
      <c r="I68" s="31"/>
      <c r="J68" s="145" t="str">
        <f t="shared" si="48"/>
        <v/>
      </c>
      <c r="K68" s="31">
        <v>1</v>
      </c>
      <c r="L68" s="31"/>
      <c r="M68" s="223">
        <f>IF(L68&lt;&gt;"",L68,DH!$J$2-DH!$K$2)</f>
        <v>7</v>
      </c>
      <c r="N68" s="215">
        <f ca="1">IF(G68&lt;&gt;"",POWER($O68/DH!$I$4,INDIRECT(ADDRESS(MATCH($J68,DH!$K$5:$K$135,0)+4,4,1,0,"DH"),FALSE))*INDIRECT(ADDRESS(MATCH($J68,DH!$K$5:$K$135,0)+4,5,1,0,"DH"),FALSE)*$K68,0)</f>
        <v>0</v>
      </c>
      <c r="O68" s="262">
        <f ca="1">IF(M68&lt;&gt;0,(M68)/LN((DH!$J$2-$F67)/(DH!$J$2-M68-$F67)),0)</f>
        <v>17.264124236635023</v>
      </c>
      <c r="P68" s="225">
        <v>0</v>
      </c>
      <c r="Q68" s="215">
        <f t="shared" ref="Q68:Q69" ca="1" si="49">P68+N68</f>
        <v>0</v>
      </c>
      <c r="R68" s="145">
        <f ca="1">IF(M68&lt;&gt;0,60*($Q68)/(IF(Eingabetabelle!$K$5=Daten!$W$3,Daten!$Z$3,IF(Eingabetabelle!$K$5=Daten!$W$7,Daten!$Z$7,0))*(M68)*1000),0)</f>
        <v>0</v>
      </c>
      <c r="S68" s="262">
        <f t="shared" ca="1" si="46"/>
        <v>0</v>
      </c>
      <c r="T68" s="224">
        <f ca="1">IF(D67&gt;0,Q68/D67,0)</f>
        <v>0</v>
      </c>
      <c r="U68" s="31">
        <v>10</v>
      </c>
      <c r="V68" s="122" t="s">
        <v>67</v>
      </c>
      <c r="W68" s="166">
        <f ca="1">INDIRECT(ADDRESS(MATCH($V68&amp;Eingabetabelle!$K$5,Daten!$AA$3:$AA$33,0)+2,26,1,0,"Daten"),FALSE)*Heizkörperberechnung!$R68*Heizkörperberechnung!$R68</f>
        <v>0</v>
      </c>
      <c r="X68" s="31">
        <v>5000</v>
      </c>
      <c r="Y68" s="215">
        <f t="shared" ref="Y68:Y69" ca="1" si="50">W68+X68</f>
        <v>5000</v>
      </c>
    </row>
    <row r="69" spans="1:25" ht="15">
      <c r="A69" s="242"/>
      <c r="B69" s="240" t="s">
        <v>25</v>
      </c>
      <c r="C69" s="245"/>
      <c r="D69" s="273"/>
      <c r="E69" s="246"/>
      <c r="F69" s="271"/>
      <c r="G69" s="31"/>
      <c r="H69" s="31"/>
      <c r="I69" s="31"/>
      <c r="J69" s="145" t="str">
        <f t="shared" si="48"/>
        <v/>
      </c>
      <c r="K69" s="31">
        <v>1</v>
      </c>
      <c r="L69" s="31"/>
      <c r="M69" s="223">
        <f>IF(L69&lt;&gt;"",L69,DH!$J$2-DH!$K$2)</f>
        <v>7</v>
      </c>
      <c r="N69" s="215">
        <f ca="1">IF(G69&lt;&gt;"",POWER($O69/DH!$I$4,INDIRECT(ADDRESS(MATCH($J69,DH!$K$5:$K$135,0)+4,4,1,0,"DH"),FALSE))*INDIRECT(ADDRESS(MATCH($J69,DH!$K$5:$K$135,0)+4,5,1,0,"DH"),FALSE)*$K69,0)</f>
        <v>0</v>
      </c>
      <c r="O69" s="262">
        <f ca="1">IF(M69&lt;&gt;0,(M69)/LN((DH!$J$2-$F67)/(DH!$J$2-M69-$F67)),0)</f>
        <v>17.264124236635023</v>
      </c>
      <c r="P69" s="225">
        <v>0</v>
      </c>
      <c r="Q69" s="215">
        <f t="shared" ca="1" si="49"/>
        <v>0</v>
      </c>
      <c r="R69" s="145">
        <f ca="1">IF(M69&lt;&gt;0,60*($Q69)/(IF(Eingabetabelle!$K$5=Daten!$W$3,Daten!$Z$3,IF(Eingabetabelle!$K$5=Daten!$W$7,Daten!$Z$7,0))*(M69)*1000),0)</f>
        <v>0</v>
      </c>
      <c r="S69" s="262">
        <f t="shared" ca="1" si="46"/>
        <v>0</v>
      </c>
      <c r="T69" s="224">
        <f ca="1">IF(D67&gt;0,Q69/D67,0)</f>
        <v>0</v>
      </c>
      <c r="U69" s="31">
        <v>10</v>
      </c>
      <c r="V69" s="122" t="s">
        <v>67</v>
      </c>
      <c r="W69" s="166">
        <f ca="1">INDIRECT(ADDRESS(MATCH($V69&amp;Eingabetabelle!$K$5,Daten!$AA$3:$AA$33,0)+2,26,1,0,"Daten"),FALSE)*Heizkörperberechnung!$R69*Heizkörperberechnung!$R69</f>
        <v>0</v>
      </c>
      <c r="X69" s="31">
        <v>5000</v>
      </c>
      <c r="Y69" s="215">
        <f t="shared" ca="1" si="50"/>
        <v>5000</v>
      </c>
    </row>
    <row r="70" spans="1:25" ht="15">
      <c r="A70" s="32" t="str">
        <f>Eingabetabelle!A26</f>
        <v>OG</v>
      </c>
      <c r="B70" s="32" t="str">
        <f>Eingabetabelle!B26</f>
        <v>Raum_4</v>
      </c>
      <c r="C70" s="32" t="str">
        <f ca="1">IF(Eingabetabelle!$K$4="X",INDIRECT(ADDRESS(7,14,1,1,CONCATENATE($A70,"_",$B70))),Eingabetabelle!$C26)</f>
        <v>Testraum</v>
      </c>
      <c r="D70" s="215">
        <f ca="1">IF(Eingabetabelle!$K$4="X",INDIRECT(ADDRESS(62,18,1,1,CONCATENATE($A70,"_",$B70))),Eingabetabelle!$D26)</f>
        <v>0</v>
      </c>
      <c r="E70" s="145">
        <f ca="1">IF(Eingabetabelle!$K$4="X",INDIRECT(ADDRESS(17,7,1,1,CONCATENATE($A70,"_",$B70))),Eingabetabelle!$E26)</f>
        <v>0</v>
      </c>
      <c r="F70" s="262">
        <f ca="1">IF(Eingabetabelle!$K$4="X",INDIRECT(ADDRESS(9,7,1,1,CONCATENATE($A70,"_",$B70))),Eingabetabelle!$F26)</f>
        <v>24</v>
      </c>
      <c r="G70" s="31"/>
      <c r="H70" s="31"/>
      <c r="I70" s="31"/>
      <c r="J70" s="145" t="str">
        <f t="shared" si="48"/>
        <v/>
      </c>
      <c r="K70" s="31">
        <v>1</v>
      </c>
      <c r="L70" s="31"/>
      <c r="M70" s="223">
        <f>IF(L70&lt;&gt;"",L70,DH!$J$2-DH!$K$2)</f>
        <v>7</v>
      </c>
      <c r="N70" s="215">
        <f ca="1">IF(G70&lt;&gt;"",POWER($O70/DH!$I$4,INDIRECT(ADDRESS(MATCH($J70,DH!$K$5:$K$135,0)+4,4,1,0,"DH"),FALSE))*INDIRECT(ADDRESS(MATCH($J70,DH!$K$5:$K$135,0)+4,5,1,0,"DH"),FALSE)*$K70,0)</f>
        <v>0</v>
      </c>
      <c r="O70" s="262">
        <f ca="1">IF(M70&lt;&gt;0,(M70)/LN((DH!$J$2-$F70)/(DH!$J$2-M70-$F70)),0)</f>
        <v>17.264124236635023</v>
      </c>
      <c r="P70" s="225">
        <v>0</v>
      </c>
      <c r="Q70" s="215">
        <f ca="1">P70+N70</f>
        <v>0</v>
      </c>
      <c r="R70" s="145">
        <f ca="1">IF(M70&lt;&gt;0,60*($Q70)/(IF(Eingabetabelle!$K$5=Daten!$W$3,Daten!$Z$3,IF(Eingabetabelle!$K$5=Daten!$W$7,Daten!$Z$7,0))*(M70)*1000),0)</f>
        <v>0</v>
      </c>
      <c r="S70" s="262">
        <f ca="1">R70*60</f>
        <v>0</v>
      </c>
      <c r="T70" s="224">
        <f ca="1">IF(D70&gt;0,Q70/D70,0)</f>
        <v>0</v>
      </c>
      <c r="U70" s="31">
        <v>10</v>
      </c>
      <c r="V70" s="122" t="s">
        <v>67</v>
      </c>
      <c r="W70" s="166">
        <f ca="1">INDIRECT(ADDRESS(MATCH($V70&amp;Eingabetabelle!$K$5,Daten!$AA$3:$AA$33,0)+2,26,1,0,"Daten"),FALSE)*Heizkörperberechnung!$R70*Heizkörperberechnung!$R70</f>
        <v>0</v>
      </c>
      <c r="X70" s="31">
        <v>5000</v>
      </c>
      <c r="Y70" s="215">
        <f ca="1">W70+X70</f>
        <v>5000</v>
      </c>
    </row>
    <row r="71" spans="1:25" ht="15">
      <c r="A71" s="241"/>
      <c r="B71" s="240" t="s">
        <v>24</v>
      </c>
      <c r="C71" s="243"/>
      <c r="D71" s="272"/>
      <c r="E71" s="244"/>
      <c r="F71" s="270"/>
      <c r="G71" s="31"/>
      <c r="H71" s="31"/>
      <c r="I71" s="31"/>
      <c r="J71" s="145" t="str">
        <f t="shared" si="48"/>
        <v/>
      </c>
      <c r="K71" s="31">
        <v>1</v>
      </c>
      <c r="L71" s="31"/>
      <c r="M71" s="223">
        <f>IF(L71&lt;&gt;"",L71,DH!$J$2-DH!$K$2)</f>
        <v>7</v>
      </c>
      <c r="N71" s="215">
        <f ca="1">IF(G71&lt;&gt;"",POWER($O71/DH!$I$4,INDIRECT(ADDRESS(MATCH($J71,DH!$K$5:$K$135,0)+4,4,1,0,"DH"),FALSE))*INDIRECT(ADDRESS(MATCH($J71,DH!$K$5:$K$135,0)+4,5,1,0,"DH"),FALSE)*$K71,0)</f>
        <v>0</v>
      </c>
      <c r="O71" s="262">
        <f ca="1">IF(M71&lt;&gt;0,(M71)/LN((DH!$J$2-$F70)/(DH!$J$2-M71-$F70)),0)</f>
        <v>17.264124236635023</v>
      </c>
      <c r="P71" s="225">
        <v>0</v>
      </c>
      <c r="Q71" s="215">
        <f t="shared" ref="Q71:Q72" ca="1" si="51">P71+N71</f>
        <v>0</v>
      </c>
      <c r="R71" s="145">
        <f ca="1">IF(M71&lt;&gt;0,60*($Q71)/(IF(Eingabetabelle!$K$5=Daten!$W$3,Daten!$Z$3,IF(Eingabetabelle!$K$5=Daten!$W$7,Daten!$Z$7,0))*(M71)*1000),0)</f>
        <v>0</v>
      </c>
      <c r="S71" s="262">
        <f t="shared" ca="1" si="46"/>
        <v>0</v>
      </c>
      <c r="T71" s="224">
        <f ca="1">IF(D70&gt;0,Q71/D70,0)</f>
        <v>0</v>
      </c>
      <c r="U71" s="31">
        <v>10</v>
      </c>
      <c r="V71" s="122" t="s">
        <v>67</v>
      </c>
      <c r="W71" s="166">
        <f ca="1">INDIRECT(ADDRESS(MATCH($V71&amp;Eingabetabelle!$K$5,Daten!$AA$3:$AA$33,0)+2,26,1,0,"Daten"),FALSE)*Heizkörperberechnung!$R71*Heizkörperberechnung!$R71</f>
        <v>0</v>
      </c>
      <c r="X71" s="31">
        <v>5000</v>
      </c>
      <c r="Y71" s="215">
        <f t="shared" ref="Y71:Y72" ca="1" si="52">W71+X71</f>
        <v>5000</v>
      </c>
    </row>
    <row r="72" spans="1:25" ht="15">
      <c r="A72" s="242"/>
      <c r="B72" s="240" t="s">
        <v>25</v>
      </c>
      <c r="C72" s="245"/>
      <c r="D72" s="273"/>
      <c r="E72" s="246"/>
      <c r="F72" s="271"/>
      <c r="G72" s="31"/>
      <c r="H72" s="31"/>
      <c r="I72" s="31"/>
      <c r="J72" s="145" t="str">
        <f t="shared" si="48"/>
        <v/>
      </c>
      <c r="K72" s="31">
        <v>1</v>
      </c>
      <c r="L72" s="31"/>
      <c r="M72" s="223">
        <f>IF(L72&lt;&gt;"",L72,DH!$J$2-DH!$K$2)</f>
        <v>7</v>
      </c>
      <c r="N72" s="215">
        <f ca="1">IF(G72&lt;&gt;"",POWER($O72/DH!$I$4,INDIRECT(ADDRESS(MATCH($J72,DH!$K$5:$K$135,0)+4,4,1,0,"DH"),FALSE))*INDIRECT(ADDRESS(MATCH($J72,DH!$K$5:$K$135,0)+4,5,1,0,"DH"),FALSE)*$K72,0)</f>
        <v>0</v>
      </c>
      <c r="O72" s="262">
        <f ca="1">IF(M72&lt;&gt;0,(M72)/LN((DH!$J$2-$F70)/(DH!$J$2-M72-$F70)),0)</f>
        <v>17.264124236635023</v>
      </c>
      <c r="P72" s="225">
        <v>0</v>
      </c>
      <c r="Q72" s="215">
        <f t="shared" ca="1" si="51"/>
        <v>0</v>
      </c>
      <c r="R72" s="145">
        <f ca="1">IF(M72&lt;&gt;0,60*($Q72)/(IF(Eingabetabelle!$K$5=Daten!$W$3,Daten!$Z$3,IF(Eingabetabelle!$K$5=Daten!$W$7,Daten!$Z$7,0))*(M72)*1000),0)</f>
        <v>0</v>
      </c>
      <c r="S72" s="262">
        <f t="shared" ca="1" si="46"/>
        <v>0</v>
      </c>
      <c r="T72" s="224">
        <f ca="1">IF(D70&gt;0,Q72/D70,0)</f>
        <v>0</v>
      </c>
      <c r="U72" s="31">
        <v>10</v>
      </c>
      <c r="V72" s="122" t="s">
        <v>67</v>
      </c>
      <c r="W72" s="166">
        <f ca="1">INDIRECT(ADDRESS(MATCH($V72&amp;Eingabetabelle!$K$5,Daten!$AA$3:$AA$33,0)+2,26,1,0,"Daten"),FALSE)*Heizkörperberechnung!$R72*Heizkörperberechnung!$R72</f>
        <v>0</v>
      </c>
      <c r="X72" s="31">
        <v>5000</v>
      </c>
      <c r="Y72" s="215">
        <f t="shared" ca="1" si="52"/>
        <v>5000</v>
      </c>
    </row>
    <row r="73" spans="1:25" ht="15">
      <c r="A73" s="32" t="str">
        <f>Eingabetabelle!A27</f>
        <v>OG</v>
      </c>
      <c r="B73" s="32" t="str">
        <f>Eingabetabelle!B27</f>
        <v>Raum_5</v>
      </c>
      <c r="C73" s="32" t="str">
        <f ca="1">IF(Eingabetabelle!$K$4="X",INDIRECT(ADDRESS(7,14,1,1,CONCATENATE($A73,"_",$B73))),Eingabetabelle!$C27)</f>
        <v>Testraum</v>
      </c>
      <c r="D73" s="215">
        <f ca="1">IF(Eingabetabelle!$K$4="X",INDIRECT(ADDRESS(62,18,1,1,CONCATENATE($A73,"_",$B73))),Eingabetabelle!$D27)</f>
        <v>0</v>
      </c>
      <c r="E73" s="145">
        <f ca="1">IF(Eingabetabelle!$K$4="X",INDIRECT(ADDRESS(17,7,1,1,CONCATENATE($A73,"_",$B73))),Eingabetabelle!$E27)</f>
        <v>0</v>
      </c>
      <c r="F73" s="262">
        <f ca="1">IF(Eingabetabelle!$K$4="X",INDIRECT(ADDRESS(9,7,1,1,CONCATENATE($A73,"_",$B73))),Eingabetabelle!$F27)</f>
        <v>24</v>
      </c>
      <c r="G73" s="31"/>
      <c r="H73" s="31"/>
      <c r="I73" s="31"/>
      <c r="J73" s="145" t="str">
        <f t="shared" si="48"/>
        <v/>
      </c>
      <c r="K73" s="31">
        <v>1</v>
      </c>
      <c r="L73" s="31"/>
      <c r="M73" s="223">
        <f>IF(L73&lt;&gt;"",L73,DH!$J$2-DH!$K$2)</f>
        <v>7</v>
      </c>
      <c r="N73" s="215">
        <f ca="1">IF(G73&lt;&gt;"",POWER($O73/DH!$I$4,INDIRECT(ADDRESS(MATCH($J73,DH!$K$5:$K$135,0)+4,4,1,0,"DH"),FALSE))*INDIRECT(ADDRESS(MATCH($J73,DH!$K$5:$K$135,0)+4,5,1,0,"DH"),FALSE)*$K73,0)</f>
        <v>0</v>
      </c>
      <c r="O73" s="262">
        <f ca="1">IF(M73&lt;&gt;0,(M73)/LN((DH!$J$2-$F73)/(DH!$J$2-M73-$F73)),0)</f>
        <v>17.264124236635023</v>
      </c>
      <c r="P73" s="225">
        <v>0</v>
      </c>
      <c r="Q73" s="215">
        <f ca="1">P73+N73</f>
        <v>0</v>
      </c>
      <c r="R73" s="145">
        <f ca="1">IF(M73&lt;&gt;0,60*($Q73)/(IF(Eingabetabelle!$K$5=Daten!$W$3,Daten!$Z$3,IF(Eingabetabelle!$K$5=Daten!$W$7,Daten!$Z$7,0))*(M73)*1000),0)</f>
        <v>0</v>
      </c>
      <c r="S73" s="262">
        <f ca="1">R73*60</f>
        <v>0</v>
      </c>
      <c r="T73" s="224">
        <f ca="1">IF(D73&gt;0,Q73/D73,0)</f>
        <v>0</v>
      </c>
      <c r="U73" s="31">
        <v>10</v>
      </c>
      <c r="V73" s="122" t="s">
        <v>67</v>
      </c>
      <c r="W73" s="166">
        <f ca="1">INDIRECT(ADDRESS(MATCH($V73&amp;Eingabetabelle!$K$5,Daten!$AA$3:$AA$33,0)+2,26,1,0,"Daten"),FALSE)*Heizkörperberechnung!$R73*Heizkörperberechnung!$R73</f>
        <v>0</v>
      </c>
      <c r="X73" s="31">
        <v>5000</v>
      </c>
      <c r="Y73" s="215">
        <f ca="1">W73+X73</f>
        <v>5000</v>
      </c>
    </row>
    <row r="74" spans="1:25" ht="15">
      <c r="A74" s="241"/>
      <c r="B74" s="240" t="s">
        <v>24</v>
      </c>
      <c r="C74" s="243"/>
      <c r="D74" s="272"/>
      <c r="E74" s="244"/>
      <c r="F74" s="270"/>
      <c r="G74" s="31"/>
      <c r="H74" s="31"/>
      <c r="I74" s="31"/>
      <c r="J74" s="145" t="str">
        <f t="shared" si="48"/>
        <v/>
      </c>
      <c r="K74" s="31">
        <v>1</v>
      </c>
      <c r="L74" s="31"/>
      <c r="M74" s="223">
        <f>IF(L74&lt;&gt;"",L74,DH!$J$2-DH!$K$2)</f>
        <v>7</v>
      </c>
      <c r="N74" s="215">
        <f ca="1">IF(G74&lt;&gt;"",POWER($O74/DH!$I$4,INDIRECT(ADDRESS(MATCH($J74,DH!$K$5:$K$135,0)+4,4,1,0,"DH"),FALSE))*INDIRECT(ADDRESS(MATCH($J74,DH!$K$5:$K$135,0)+4,5,1,0,"DH"),FALSE)*$K74,0)</f>
        <v>0</v>
      </c>
      <c r="O74" s="262">
        <f ca="1">IF(M74&lt;&gt;0,(M74)/LN((DH!$J$2-$F73)/(DH!$J$2-M74-$F73)),0)</f>
        <v>17.264124236635023</v>
      </c>
      <c r="P74" s="225">
        <v>0</v>
      </c>
      <c r="Q74" s="215">
        <f t="shared" ref="Q74:Q75" ca="1" si="53">P74+N74</f>
        <v>0</v>
      </c>
      <c r="R74" s="145">
        <f ca="1">IF(M74&lt;&gt;0,60*($Q74)/(IF(Eingabetabelle!$K$5=Daten!$W$3,Daten!$Z$3,IF(Eingabetabelle!$K$5=Daten!$W$7,Daten!$Z$7,0))*(M74)*1000),0)</f>
        <v>0</v>
      </c>
      <c r="S74" s="262">
        <f t="shared" ca="1" si="46"/>
        <v>0</v>
      </c>
      <c r="T74" s="224">
        <f ca="1">IF(D73&gt;0,Q74/D73,0)</f>
        <v>0</v>
      </c>
      <c r="U74" s="31">
        <v>10</v>
      </c>
      <c r="V74" s="122" t="s">
        <v>67</v>
      </c>
      <c r="W74" s="166">
        <f ca="1">INDIRECT(ADDRESS(MATCH($V74&amp;Eingabetabelle!$K$5,Daten!$AA$3:$AA$33,0)+2,26,1,0,"Daten"),FALSE)*Heizkörperberechnung!$R74*Heizkörperberechnung!$R74</f>
        <v>0</v>
      </c>
      <c r="X74" s="31">
        <v>5000</v>
      </c>
      <c r="Y74" s="215">
        <f t="shared" ref="Y74:Y75" ca="1" si="54">W74+X74</f>
        <v>5000</v>
      </c>
    </row>
    <row r="75" spans="1:25" ht="15">
      <c r="A75" s="242"/>
      <c r="B75" s="240" t="s">
        <v>25</v>
      </c>
      <c r="C75" s="245"/>
      <c r="D75" s="273"/>
      <c r="E75" s="246"/>
      <c r="F75" s="271"/>
      <c r="G75" s="31"/>
      <c r="H75" s="31"/>
      <c r="I75" s="31"/>
      <c r="J75" s="145" t="str">
        <f t="shared" si="48"/>
        <v/>
      </c>
      <c r="K75" s="31">
        <v>1</v>
      </c>
      <c r="L75" s="31"/>
      <c r="M75" s="223">
        <f>IF(L75&lt;&gt;"",L75,DH!$J$2-DH!$K$2)</f>
        <v>7</v>
      </c>
      <c r="N75" s="215">
        <f ca="1">IF(G75&lt;&gt;"",POWER($O75/DH!$I$4,INDIRECT(ADDRESS(MATCH($J75,DH!$K$5:$K$135,0)+4,4,1,0,"DH"),FALSE))*INDIRECT(ADDRESS(MATCH($J75,DH!$K$5:$K$135,0)+4,5,1,0,"DH"),FALSE)*$K75,0)</f>
        <v>0</v>
      </c>
      <c r="O75" s="262">
        <f ca="1">IF(M75&lt;&gt;0,(M75)/LN((DH!$J$2-$F73)/(DH!$J$2-M75-$F73)),0)</f>
        <v>17.264124236635023</v>
      </c>
      <c r="P75" s="225">
        <v>0</v>
      </c>
      <c r="Q75" s="215">
        <f t="shared" ca="1" si="53"/>
        <v>0</v>
      </c>
      <c r="R75" s="145">
        <f ca="1">IF(M75&lt;&gt;0,60*($Q75)/(IF(Eingabetabelle!$K$5=Daten!$W$3,Daten!$Z$3,IF(Eingabetabelle!$K$5=Daten!$W$7,Daten!$Z$7,0))*(M75)*1000),0)</f>
        <v>0</v>
      </c>
      <c r="S75" s="262">
        <f t="shared" ca="1" si="46"/>
        <v>0</v>
      </c>
      <c r="T75" s="224">
        <f ca="1">IF(D73&gt;0,Q75/D73,0)</f>
        <v>0</v>
      </c>
      <c r="U75" s="31">
        <v>10</v>
      </c>
      <c r="V75" s="122" t="s">
        <v>67</v>
      </c>
      <c r="W75" s="166">
        <f ca="1">INDIRECT(ADDRESS(MATCH($V75&amp;Eingabetabelle!$K$5,Daten!$AA$3:$AA$33,0)+2,26,1,0,"Daten"),FALSE)*Heizkörperberechnung!$R75*Heizkörperberechnung!$R75</f>
        <v>0</v>
      </c>
      <c r="X75" s="31">
        <v>5000</v>
      </c>
      <c r="Y75" s="215">
        <f t="shared" ca="1" si="54"/>
        <v>5000</v>
      </c>
    </row>
    <row r="76" spans="1:25" ht="15">
      <c r="A76" s="32" t="str">
        <f>Eingabetabelle!A28</f>
        <v>OG</v>
      </c>
      <c r="B76" s="32" t="str">
        <f>Eingabetabelle!B28</f>
        <v>Raum_6</v>
      </c>
      <c r="C76" s="32" t="str">
        <f ca="1">IF(Eingabetabelle!$K$4="X",INDIRECT(ADDRESS(7,14,1,1,CONCATENATE($A76,"_",$B76))),Eingabetabelle!$C28)</f>
        <v>Testraum</v>
      </c>
      <c r="D76" s="215">
        <f ca="1">IF(Eingabetabelle!$K$4="X",INDIRECT(ADDRESS(62,18,1,1,CONCATENATE($A76,"_",$B76))),Eingabetabelle!$D28)</f>
        <v>0</v>
      </c>
      <c r="E76" s="145">
        <f ca="1">IF(Eingabetabelle!$K$4="X",INDIRECT(ADDRESS(17,7,1,1,CONCATENATE($A76,"_",$B76))),Eingabetabelle!$E28)</f>
        <v>0</v>
      </c>
      <c r="F76" s="262">
        <f ca="1">IF(Eingabetabelle!$K$4="X",INDIRECT(ADDRESS(9,7,1,1,CONCATENATE($A76,"_",$B76))),Eingabetabelle!$F28)</f>
        <v>24</v>
      </c>
      <c r="G76" s="31"/>
      <c r="H76" s="31"/>
      <c r="I76" s="31"/>
      <c r="J76" s="145" t="str">
        <f t="shared" si="48"/>
        <v/>
      </c>
      <c r="K76" s="31">
        <v>1</v>
      </c>
      <c r="L76" s="31"/>
      <c r="M76" s="223">
        <f>IF(L76&lt;&gt;"",L76,DH!$J$2-DH!$K$2)</f>
        <v>7</v>
      </c>
      <c r="N76" s="215">
        <f ca="1">IF(G76&lt;&gt;"",POWER($O76/DH!$I$4,INDIRECT(ADDRESS(MATCH($J76,DH!$K$5:$K$135,0)+4,4,1,0,"DH"),FALSE))*INDIRECT(ADDRESS(MATCH($J76,DH!$K$5:$K$135,0)+4,5,1,0,"DH"),FALSE)*$K76,0)</f>
        <v>0</v>
      </c>
      <c r="O76" s="262">
        <f ca="1">IF(M76&lt;&gt;0,(M76)/LN((DH!$J$2-$F76)/(DH!$J$2-M76-$F76)),0)</f>
        <v>17.264124236635023</v>
      </c>
      <c r="P76" s="225">
        <v>0</v>
      </c>
      <c r="Q76" s="215">
        <f ca="1">P76+N76</f>
        <v>0</v>
      </c>
      <c r="R76" s="145">
        <f ca="1">IF(M76&lt;&gt;0,60*($Q76)/(IF(Eingabetabelle!$K$5=Daten!$W$3,Daten!$Z$3,IF(Eingabetabelle!$K$5=Daten!$W$7,Daten!$Z$7,0))*(M76)*1000),0)</f>
        <v>0</v>
      </c>
      <c r="S76" s="262">
        <f ca="1">R76*60</f>
        <v>0</v>
      </c>
      <c r="T76" s="224">
        <f ca="1">IF(D76&gt;0,Q76/D76,0)</f>
        <v>0</v>
      </c>
      <c r="U76" s="31">
        <v>10</v>
      </c>
      <c r="V76" s="122" t="s">
        <v>67</v>
      </c>
      <c r="W76" s="166">
        <f ca="1">INDIRECT(ADDRESS(MATCH($V76&amp;Eingabetabelle!$K$5,Daten!$AA$3:$AA$33,0)+2,26,1,0,"Daten"),FALSE)*Heizkörperberechnung!$R76*Heizkörperberechnung!$R76</f>
        <v>0</v>
      </c>
      <c r="X76" s="31">
        <v>5000</v>
      </c>
      <c r="Y76" s="215">
        <f ca="1">W76+X76</f>
        <v>5000</v>
      </c>
    </row>
    <row r="77" spans="1:25" ht="15">
      <c r="A77" s="241"/>
      <c r="B77" s="240" t="s">
        <v>24</v>
      </c>
      <c r="C77" s="243"/>
      <c r="D77" s="272"/>
      <c r="E77" s="244"/>
      <c r="F77" s="270"/>
      <c r="G77" s="31"/>
      <c r="H77" s="31"/>
      <c r="I77" s="31"/>
      <c r="J77" s="145" t="str">
        <f t="shared" si="48"/>
        <v/>
      </c>
      <c r="K77" s="31">
        <v>1</v>
      </c>
      <c r="L77" s="31"/>
      <c r="M77" s="223">
        <f>IF(L77&lt;&gt;"",L77,DH!$J$2-DH!$K$2)</f>
        <v>7</v>
      </c>
      <c r="N77" s="215">
        <f ca="1">IF(G77&lt;&gt;"",POWER($O77/DH!$I$4,INDIRECT(ADDRESS(MATCH($J77,DH!$K$5:$K$135,0)+4,4,1,0,"DH"),FALSE))*INDIRECT(ADDRESS(MATCH($J77,DH!$K$5:$K$135,0)+4,5,1,0,"DH"),FALSE)*$K77,0)</f>
        <v>0</v>
      </c>
      <c r="O77" s="262">
        <f ca="1">IF(M77&lt;&gt;0,(M77)/LN((DH!$J$2-$F76)/(DH!$J$2-M77-$F76)),0)</f>
        <v>17.264124236635023</v>
      </c>
      <c r="P77" s="225">
        <v>0</v>
      </c>
      <c r="Q77" s="215">
        <f t="shared" ref="Q77:Q78" ca="1" si="55">P77+N77</f>
        <v>0</v>
      </c>
      <c r="R77" s="145">
        <f ca="1">IF(M77&lt;&gt;0,60*($Q77)/(IF(Eingabetabelle!$K$5=Daten!$W$3,Daten!$Z$3,IF(Eingabetabelle!$K$5=Daten!$W$7,Daten!$Z$7,0))*(M77)*1000),0)</f>
        <v>0</v>
      </c>
      <c r="S77" s="262">
        <f t="shared" ca="1" si="46"/>
        <v>0</v>
      </c>
      <c r="T77" s="224">
        <f ca="1">IF(D76&gt;0,Q77/D76,0)</f>
        <v>0</v>
      </c>
      <c r="U77" s="31">
        <v>10</v>
      </c>
      <c r="V77" s="122" t="s">
        <v>67</v>
      </c>
      <c r="W77" s="166">
        <f ca="1">INDIRECT(ADDRESS(MATCH($V77&amp;Eingabetabelle!$K$5,Daten!$AA$3:$AA$33,0)+2,26,1,0,"Daten"),FALSE)*Heizkörperberechnung!$R77*Heizkörperberechnung!$R77</f>
        <v>0</v>
      </c>
      <c r="X77" s="31">
        <v>5000</v>
      </c>
      <c r="Y77" s="215">
        <f t="shared" ref="Y77:Y78" ca="1" si="56">W77+X77</f>
        <v>5000</v>
      </c>
    </row>
    <row r="78" spans="1:25" ht="15">
      <c r="A78" s="242"/>
      <c r="B78" s="240" t="s">
        <v>25</v>
      </c>
      <c r="C78" s="245"/>
      <c r="D78" s="273"/>
      <c r="E78" s="246"/>
      <c r="F78" s="271"/>
      <c r="G78" s="31"/>
      <c r="H78" s="31"/>
      <c r="I78" s="31"/>
      <c r="J78" s="145" t="str">
        <f t="shared" si="48"/>
        <v/>
      </c>
      <c r="K78" s="31">
        <v>1</v>
      </c>
      <c r="L78" s="31"/>
      <c r="M78" s="223">
        <f>IF(L78&lt;&gt;"",L78,DH!$J$2-DH!$K$2)</f>
        <v>7</v>
      </c>
      <c r="N78" s="215">
        <f ca="1">IF(G78&lt;&gt;"",POWER($O78/DH!$I$4,INDIRECT(ADDRESS(MATCH($J78,DH!$K$5:$K$135,0)+4,4,1,0,"DH"),FALSE))*INDIRECT(ADDRESS(MATCH($J78,DH!$K$5:$K$135,0)+4,5,1,0,"DH"),FALSE)*$K78,0)</f>
        <v>0</v>
      </c>
      <c r="O78" s="262">
        <f ca="1">IF(M78&lt;&gt;0,(M78)/LN((DH!$J$2-$F76)/(DH!$J$2-M78-$F76)),0)</f>
        <v>17.264124236635023</v>
      </c>
      <c r="P78" s="225">
        <v>0</v>
      </c>
      <c r="Q78" s="215">
        <f t="shared" ca="1" si="55"/>
        <v>0</v>
      </c>
      <c r="R78" s="145">
        <f ca="1">IF(M78&lt;&gt;0,60*($Q78)/(IF(Eingabetabelle!$K$5=Daten!$W$3,Daten!$Z$3,IF(Eingabetabelle!$K$5=Daten!$W$7,Daten!$Z$7,0))*(M78)*1000),0)</f>
        <v>0</v>
      </c>
      <c r="S78" s="262">
        <f t="shared" ca="1" si="46"/>
        <v>0</v>
      </c>
      <c r="T78" s="224">
        <f ca="1">IF(D76&gt;0,Q78/D76,0)</f>
        <v>0</v>
      </c>
      <c r="U78" s="31">
        <v>10</v>
      </c>
      <c r="V78" s="122" t="s">
        <v>67</v>
      </c>
      <c r="W78" s="166">
        <f ca="1">INDIRECT(ADDRESS(MATCH($V78&amp;Eingabetabelle!$K$5,Daten!$AA$3:$AA$33,0)+2,26,1,0,"Daten"),FALSE)*Heizkörperberechnung!$R78*Heizkörperberechnung!$R78</f>
        <v>0</v>
      </c>
      <c r="X78" s="31">
        <v>5000</v>
      </c>
      <c r="Y78" s="215">
        <f t="shared" ca="1" si="56"/>
        <v>5000</v>
      </c>
    </row>
    <row r="79" spans="1:25" ht="15">
      <c r="A79" s="32" t="str">
        <f>Eingabetabelle!A29</f>
        <v>OG</v>
      </c>
      <c r="B79" s="32" t="str">
        <f>Eingabetabelle!B29</f>
        <v>Raum_7</v>
      </c>
      <c r="C79" s="32" t="str">
        <f ca="1">IF(Eingabetabelle!$K$4="X",INDIRECT(ADDRESS(7,14,1,1,CONCATENATE($A79,"_",$B79))),Eingabetabelle!$C29)</f>
        <v>Testraum</v>
      </c>
      <c r="D79" s="215">
        <f ca="1">IF(Eingabetabelle!$K$4="X",INDIRECT(ADDRESS(62,18,1,1,CONCATENATE($A79,"_",$B79))),Eingabetabelle!$D29)</f>
        <v>0</v>
      </c>
      <c r="E79" s="145">
        <f ca="1">IF(Eingabetabelle!$K$4="X",INDIRECT(ADDRESS(17,7,1,1,CONCATENATE($A79,"_",$B79))),Eingabetabelle!$E29)</f>
        <v>0</v>
      </c>
      <c r="F79" s="262">
        <f ca="1">IF(Eingabetabelle!$K$4="X",INDIRECT(ADDRESS(9,7,1,1,CONCATENATE($A79,"_",$B79))),Eingabetabelle!$F29)</f>
        <v>24</v>
      </c>
      <c r="G79" s="31"/>
      <c r="H79" s="31"/>
      <c r="I79" s="31"/>
      <c r="J79" s="145" t="str">
        <f t="shared" si="48"/>
        <v/>
      </c>
      <c r="K79" s="31">
        <v>1</v>
      </c>
      <c r="L79" s="31"/>
      <c r="M79" s="223">
        <f>IF(L79&lt;&gt;"",L79,DH!$J$2-DH!$K$2)</f>
        <v>7</v>
      </c>
      <c r="N79" s="215">
        <f ca="1">IF(G79&lt;&gt;"",POWER($O79/DH!$I$4,INDIRECT(ADDRESS(MATCH($J79,DH!$K$5:$K$135,0)+4,4,1,0,"DH"),FALSE))*INDIRECT(ADDRESS(MATCH($J79,DH!$K$5:$K$135,0)+4,5,1,0,"DH"),FALSE)*$K79,0)</f>
        <v>0</v>
      </c>
      <c r="O79" s="262">
        <f ca="1">IF(M79&lt;&gt;0,(M79)/LN((DH!$J$2-$F79)/(DH!$J$2-M79-$F79)),0)</f>
        <v>17.264124236635023</v>
      </c>
      <c r="P79" s="225">
        <v>0</v>
      </c>
      <c r="Q79" s="215">
        <f ca="1">P79+N79</f>
        <v>0</v>
      </c>
      <c r="R79" s="145">
        <f ca="1">IF(M79&lt;&gt;0,60*($Q79)/(IF(Eingabetabelle!$K$5=Daten!$W$3,Daten!$Z$3,IF(Eingabetabelle!$K$5=Daten!$W$7,Daten!$Z$7,0))*(M79)*1000),0)</f>
        <v>0</v>
      </c>
      <c r="S79" s="262">
        <f ca="1">R79*60</f>
        <v>0</v>
      </c>
      <c r="T79" s="224">
        <f ca="1">IF(D79&gt;0,Q79/D79,0)</f>
        <v>0</v>
      </c>
      <c r="U79" s="31">
        <v>10</v>
      </c>
      <c r="V79" s="122" t="s">
        <v>67</v>
      </c>
      <c r="W79" s="166">
        <f ca="1">INDIRECT(ADDRESS(MATCH($V79&amp;Eingabetabelle!$K$5,Daten!$AA$3:$AA$33,0)+2,26,1,0,"Daten"),FALSE)*Heizkörperberechnung!$R79*Heizkörperberechnung!$R79</f>
        <v>0</v>
      </c>
      <c r="X79" s="31">
        <v>5000</v>
      </c>
      <c r="Y79" s="215">
        <f ca="1">W79+X79</f>
        <v>5000</v>
      </c>
    </row>
    <row r="80" spans="1:25" ht="15">
      <c r="A80" s="241"/>
      <c r="B80" s="240" t="s">
        <v>24</v>
      </c>
      <c r="C80" s="243"/>
      <c r="D80" s="272"/>
      <c r="E80" s="244"/>
      <c r="F80" s="270"/>
      <c r="G80" s="31"/>
      <c r="H80" s="31"/>
      <c r="I80" s="31"/>
      <c r="J80" s="145" t="str">
        <f t="shared" si="48"/>
        <v/>
      </c>
      <c r="K80" s="31">
        <v>1</v>
      </c>
      <c r="L80" s="31"/>
      <c r="M80" s="223">
        <f>IF(L80&lt;&gt;"",L80,DH!$J$2-DH!$K$2)</f>
        <v>7</v>
      </c>
      <c r="N80" s="215">
        <f ca="1">IF(G80&lt;&gt;"",POWER($O80/DH!$I$4,INDIRECT(ADDRESS(MATCH($J80,DH!$K$5:$K$135,0)+4,4,1,0,"DH"),FALSE))*INDIRECT(ADDRESS(MATCH($J80,DH!$K$5:$K$135,0)+4,5,1,0,"DH"),FALSE)*$K80,0)</f>
        <v>0</v>
      </c>
      <c r="O80" s="262">
        <f ca="1">IF(M80&lt;&gt;0,(M80)/LN((DH!$J$2-$F79)/(DH!$J$2-M80-$F79)),0)</f>
        <v>17.264124236635023</v>
      </c>
      <c r="P80" s="225">
        <v>0</v>
      </c>
      <c r="Q80" s="215">
        <f t="shared" ref="Q80:Q81" ca="1" si="57">P80+N80</f>
        <v>0</v>
      </c>
      <c r="R80" s="145">
        <f ca="1">IF(M80&lt;&gt;0,60*($Q80)/(IF(Eingabetabelle!$K$5=Daten!$W$3,Daten!$Z$3,IF(Eingabetabelle!$K$5=Daten!$W$7,Daten!$Z$7,0))*(M80)*1000),0)</f>
        <v>0</v>
      </c>
      <c r="S80" s="262">
        <f t="shared" ca="1" si="46"/>
        <v>0</v>
      </c>
      <c r="T80" s="224">
        <f ca="1">IF(D79&gt;0,Q80/D79,0)</f>
        <v>0</v>
      </c>
      <c r="U80" s="31">
        <v>10</v>
      </c>
      <c r="V80" s="122" t="s">
        <v>67</v>
      </c>
      <c r="W80" s="166">
        <f ca="1">INDIRECT(ADDRESS(MATCH($V80&amp;Eingabetabelle!$K$5,Daten!$AA$3:$AA$33,0)+2,26,1,0,"Daten"),FALSE)*Heizkörperberechnung!$R80*Heizkörperberechnung!$R80</f>
        <v>0</v>
      </c>
      <c r="X80" s="31">
        <v>5000</v>
      </c>
      <c r="Y80" s="215">
        <f t="shared" ref="Y80:Y81" ca="1" si="58">W80+X80</f>
        <v>5000</v>
      </c>
    </row>
    <row r="81" spans="1:25" ht="15">
      <c r="A81" s="242"/>
      <c r="B81" s="240" t="s">
        <v>25</v>
      </c>
      <c r="C81" s="245"/>
      <c r="D81" s="273"/>
      <c r="E81" s="246"/>
      <c r="F81" s="271"/>
      <c r="G81" s="31"/>
      <c r="H81" s="31"/>
      <c r="I81" s="31"/>
      <c r="J81" s="145" t="str">
        <f t="shared" si="48"/>
        <v/>
      </c>
      <c r="K81" s="31">
        <v>1</v>
      </c>
      <c r="L81" s="31"/>
      <c r="M81" s="223">
        <f>IF(L81&lt;&gt;"",L81,DH!$J$2-DH!$K$2)</f>
        <v>7</v>
      </c>
      <c r="N81" s="215">
        <f ca="1">IF(G81&lt;&gt;"",POWER($O81/DH!$I$4,INDIRECT(ADDRESS(MATCH($J81,DH!$K$5:$K$135,0)+4,4,1,0,"DH"),FALSE))*INDIRECT(ADDRESS(MATCH($J81,DH!$K$5:$K$135,0)+4,5,1,0,"DH"),FALSE)*$K81,0)</f>
        <v>0</v>
      </c>
      <c r="O81" s="262">
        <f ca="1">IF(M81&lt;&gt;0,(M81)/LN((DH!$J$2-$F79)/(DH!$J$2-M81-$F79)),0)</f>
        <v>17.264124236635023</v>
      </c>
      <c r="P81" s="225">
        <v>0</v>
      </c>
      <c r="Q81" s="215">
        <f t="shared" ca="1" si="57"/>
        <v>0</v>
      </c>
      <c r="R81" s="145">
        <f ca="1">IF(M81&lt;&gt;0,60*($Q81)/(IF(Eingabetabelle!$K$5=Daten!$W$3,Daten!$Z$3,IF(Eingabetabelle!$K$5=Daten!$W$7,Daten!$Z$7,0))*(M81)*1000),0)</f>
        <v>0</v>
      </c>
      <c r="S81" s="262">
        <f t="shared" ca="1" si="46"/>
        <v>0</v>
      </c>
      <c r="T81" s="224">
        <f ca="1">IF(D79&gt;0,Q81/D79,0)</f>
        <v>0</v>
      </c>
      <c r="U81" s="31">
        <v>10</v>
      </c>
      <c r="V81" s="122" t="s">
        <v>67</v>
      </c>
      <c r="W81" s="166">
        <f ca="1">INDIRECT(ADDRESS(MATCH($V81&amp;Eingabetabelle!$K$5,Daten!$AA$3:$AA$33,0)+2,26,1,0,"Daten"),FALSE)*Heizkörperberechnung!$R81*Heizkörperberechnung!$R81</f>
        <v>0</v>
      </c>
      <c r="X81" s="31">
        <v>5000</v>
      </c>
      <c r="Y81" s="215">
        <f t="shared" ca="1" si="58"/>
        <v>5000</v>
      </c>
    </row>
    <row r="82" spans="1:25" ht="15">
      <c r="A82" s="32" t="str">
        <f>Eingabetabelle!A30</f>
        <v>OG</v>
      </c>
      <c r="B82" s="32" t="str">
        <f>Eingabetabelle!B30</f>
        <v>Raum_8</v>
      </c>
      <c r="C82" s="32" t="str">
        <f ca="1">IF(Eingabetabelle!$K$4="X",INDIRECT(ADDRESS(7,14,1,1,CONCATENATE($A82,"_",$B82))),Eingabetabelle!$C30)</f>
        <v>Testraum</v>
      </c>
      <c r="D82" s="215">
        <f ca="1">IF(Eingabetabelle!$K$4="X",INDIRECT(ADDRESS(62,18,1,1,CONCATENATE($A82,"_",$B82))),Eingabetabelle!$D30)</f>
        <v>0</v>
      </c>
      <c r="E82" s="145">
        <f ca="1">IF(Eingabetabelle!$K$4="X",INDIRECT(ADDRESS(17,7,1,1,CONCATENATE($A82,"_",$B82))),Eingabetabelle!$E30)</f>
        <v>0</v>
      </c>
      <c r="F82" s="262">
        <f ca="1">IF(Eingabetabelle!$K$4="X",INDIRECT(ADDRESS(9,7,1,1,CONCATENATE($A82,"_",$B82))),Eingabetabelle!$F30)</f>
        <v>24</v>
      </c>
      <c r="G82" s="31"/>
      <c r="H82" s="31"/>
      <c r="I82" s="31"/>
      <c r="J82" s="145" t="str">
        <f t="shared" si="48"/>
        <v/>
      </c>
      <c r="K82" s="31">
        <v>1</v>
      </c>
      <c r="L82" s="31"/>
      <c r="M82" s="223">
        <f>IF(L82&lt;&gt;"",L82,DH!$J$2-DH!$K$2)</f>
        <v>7</v>
      </c>
      <c r="N82" s="215">
        <f ca="1">IF(G82&lt;&gt;"",POWER($O82/DH!$I$4,INDIRECT(ADDRESS(MATCH($J82,DH!$K$5:$K$135,0)+4,4,1,0,"DH"),FALSE))*INDIRECT(ADDRESS(MATCH($J82,DH!$K$5:$K$135,0)+4,5,1,0,"DH"),FALSE)*$K82,0)</f>
        <v>0</v>
      </c>
      <c r="O82" s="262">
        <f ca="1">IF(M82&lt;&gt;0,(M82)/LN((DH!$J$2-$F82)/(DH!$J$2-M82-$F82)),0)</f>
        <v>17.264124236635023</v>
      </c>
      <c r="P82" s="225">
        <v>0</v>
      </c>
      <c r="Q82" s="215">
        <f ca="1">P82+N82</f>
        <v>0</v>
      </c>
      <c r="R82" s="145">
        <f ca="1">IF(M82&lt;&gt;0,60*($Q82)/(IF(Eingabetabelle!$K$5=Daten!$W$3,Daten!$Z$3,IF(Eingabetabelle!$K$5=Daten!$W$7,Daten!$Z$7,0))*(M82)*1000),0)</f>
        <v>0</v>
      </c>
      <c r="S82" s="262">
        <f ca="1">R82*60</f>
        <v>0</v>
      </c>
      <c r="T82" s="224">
        <f ca="1">IF(D82&gt;0,Q82/D82,0)</f>
        <v>0</v>
      </c>
      <c r="U82" s="31">
        <v>10</v>
      </c>
      <c r="V82" s="122" t="s">
        <v>67</v>
      </c>
      <c r="W82" s="166">
        <f ca="1">INDIRECT(ADDRESS(MATCH($V82&amp;Eingabetabelle!$K$5,Daten!$AA$3:$AA$33,0)+2,26,1,0,"Daten"),FALSE)*Heizkörperberechnung!$R82*Heizkörperberechnung!$R82</f>
        <v>0</v>
      </c>
      <c r="X82" s="31">
        <v>5000</v>
      </c>
      <c r="Y82" s="215">
        <f ca="1">W82+X82</f>
        <v>5000</v>
      </c>
    </row>
    <row r="83" spans="1:25" ht="15">
      <c r="A83" s="241"/>
      <c r="B83" s="240" t="s">
        <v>24</v>
      </c>
      <c r="C83" s="243"/>
      <c r="D83" s="272"/>
      <c r="E83" s="244"/>
      <c r="F83" s="270"/>
      <c r="G83" s="31"/>
      <c r="H83" s="31"/>
      <c r="I83" s="31"/>
      <c r="J83" s="145" t="str">
        <f t="shared" si="48"/>
        <v/>
      </c>
      <c r="K83" s="31">
        <v>1</v>
      </c>
      <c r="L83" s="31"/>
      <c r="M83" s="223">
        <f>IF(L83&lt;&gt;"",L83,DH!$J$2-DH!$K$2)</f>
        <v>7</v>
      </c>
      <c r="N83" s="215">
        <f ca="1">IF(G83&lt;&gt;"",POWER($O83/DH!$I$4,INDIRECT(ADDRESS(MATCH($J83,DH!$K$5:$K$135,0)+4,4,1,0,"DH"),FALSE))*INDIRECT(ADDRESS(MATCH($J83,DH!$K$5:$K$135,0)+4,5,1,0,"DH"),FALSE)*$K83,0)</f>
        <v>0</v>
      </c>
      <c r="O83" s="262">
        <f ca="1">IF(M83&lt;&gt;0,(M83)/LN((DH!$J$2-$F82)/(DH!$J$2-M83-$F82)),0)</f>
        <v>17.264124236635023</v>
      </c>
      <c r="P83" s="225">
        <v>0</v>
      </c>
      <c r="Q83" s="215">
        <f t="shared" ref="Q83:Q84" ca="1" si="59">P83+N83</f>
        <v>0</v>
      </c>
      <c r="R83" s="145">
        <f ca="1">IF(M83&lt;&gt;0,60*($Q83)/(IF(Eingabetabelle!$K$5=Daten!$W$3,Daten!$Z$3,IF(Eingabetabelle!$K$5=Daten!$W$7,Daten!$Z$7,0))*(M83)*1000),0)</f>
        <v>0</v>
      </c>
      <c r="S83" s="262">
        <f t="shared" ca="1" si="46"/>
        <v>0</v>
      </c>
      <c r="T83" s="224">
        <f ca="1">IF(D82&gt;0,Q83/D82,0)</f>
        <v>0</v>
      </c>
      <c r="U83" s="31">
        <v>10</v>
      </c>
      <c r="V83" s="122" t="s">
        <v>67</v>
      </c>
      <c r="W83" s="166">
        <f ca="1">INDIRECT(ADDRESS(MATCH($V83&amp;Eingabetabelle!$K$5,Daten!$AA$3:$AA$33,0)+2,26,1,0,"Daten"),FALSE)*Heizkörperberechnung!$R83*Heizkörperberechnung!$R83</f>
        <v>0</v>
      </c>
      <c r="X83" s="31">
        <v>5000</v>
      </c>
      <c r="Y83" s="215">
        <f t="shared" ref="Y83:Y84" ca="1" si="60">W83+X83</f>
        <v>5000</v>
      </c>
    </row>
    <row r="84" spans="1:25" ht="15">
      <c r="A84" s="242"/>
      <c r="B84" s="240" t="s">
        <v>25</v>
      </c>
      <c r="C84" s="245"/>
      <c r="D84" s="273"/>
      <c r="E84" s="246"/>
      <c r="F84" s="271"/>
      <c r="G84" s="31"/>
      <c r="H84" s="31"/>
      <c r="I84" s="31"/>
      <c r="J84" s="145" t="str">
        <f t="shared" si="48"/>
        <v/>
      </c>
      <c r="K84" s="31">
        <v>1</v>
      </c>
      <c r="L84" s="31"/>
      <c r="M84" s="223">
        <f>IF(L84&lt;&gt;"",L84,DH!$J$2-DH!$K$2)</f>
        <v>7</v>
      </c>
      <c r="N84" s="215">
        <f ca="1">IF(G84&lt;&gt;"",POWER($O84/DH!$I$4,INDIRECT(ADDRESS(MATCH($J84,DH!$K$5:$K$135,0)+4,4,1,0,"DH"),FALSE))*INDIRECT(ADDRESS(MATCH($J84,DH!$K$5:$K$135,0)+4,5,1,0,"DH"),FALSE)*$K84,0)</f>
        <v>0</v>
      </c>
      <c r="O84" s="262">
        <f ca="1">IF(M84&lt;&gt;0,(M84)/LN((DH!$J$2-$F82)/(DH!$J$2-M84-$F82)),0)</f>
        <v>17.264124236635023</v>
      </c>
      <c r="P84" s="225">
        <v>0</v>
      </c>
      <c r="Q84" s="215">
        <f t="shared" ca="1" si="59"/>
        <v>0</v>
      </c>
      <c r="R84" s="145">
        <f ca="1">IF(M84&lt;&gt;0,60*($Q84)/(IF(Eingabetabelle!$K$5=Daten!$W$3,Daten!$Z$3,IF(Eingabetabelle!$K$5=Daten!$W$7,Daten!$Z$7,0))*(M84)*1000),0)</f>
        <v>0</v>
      </c>
      <c r="S84" s="262">
        <f t="shared" ca="1" si="46"/>
        <v>0</v>
      </c>
      <c r="T84" s="224">
        <f ca="1">IF(D82&gt;0,Q84/D82,0)</f>
        <v>0</v>
      </c>
      <c r="U84" s="31">
        <v>10</v>
      </c>
      <c r="V84" s="122" t="s">
        <v>67</v>
      </c>
      <c r="W84" s="166">
        <f ca="1">INDIRECT(ADDRESS(MATCH($V84&amp;Eingabetabelle!$K$5,Daten!$AA$3:$AA$33,0)+2,26,1,0,"Daten"),FALSE)*Heizkörperberechnung!$R84*Heizkörperberechnung!$R84</f>
        <v>0</v>
      </c>
      <c r="X84" s="31">
        <v>5000</v>
      </c>
      <c r="Y84" s="215">
        <f t="shared" ca="1" si="60"/>
        <v>5000</v>
      </c>
    </row>
    <row r="85" spans="1:25" ht="15">
      <c r="A85" s="32" t="str">
        <f>Eingabetabelle!A31</f>
        <v>OG</v>
      </c>
      <c r="B85" s="32" t="str">
        <f>Eingabetabelle!B31</f>
        <v>Raum_1.1</v>
      </c>
      <c r="C85" s="32" t="str">
        <f ca="1">IF(Eingabetabelle!$K$4="X",INDIRECT(ADDRESS(7,14,1,1,CONCATENATE($A85,"_",$B85))),Eingabetabelle!$C31)</f>
        <v>Testraum</v>
      </c>
      <c r="D85" s="215">
        <f ca="1">IF(Eingabetabelle!$K$4="X",INDIRECT(ADDRESS(62,18,1,1,CONCATENATE($A85,"_",$B85))),Eingabetabelle!$D31)</f>
        <v>0</v>
      </c>
      <c r="E85" s="145">
        <f ca="1">IF(Eingabetabelle!$K$4="X",INDIRECT(ADDRESS(17,7,1,1,CONCATENATE($A85,"_",$B85))),Eingabetabelle!$E31)</f>
        <v>0</v>
      </c>
      <c r="F85" s="262">
        <f ca="1">IF(Eingabetabelle!$K$4="X",INDIRECT(ADDRESS(9,7,1,1,CONCATENATE($A85,"_",$B85))),Eingabetabelle!$F31)</f>
        <v>24</v>
      </c>
      <c r="G85" s="31"/>
      <c r="H85" s="31"/>
      <c r="I85" s="31"/>
      <c r="J85" s="145" t="str">
        <f t="shared" si="48"/>
        <v/>
      </c>
      <c r="K85" s="31">
        <v>1</v>
      </c>
      <c r="L85" s="31"/>
      <c r="M85" s="223">
        <f>IF(L85&lt;&gt;"",L85,DH!$J$2-DH!$K$2)</f>
        <v>7</v>
      </c>
      <c r="N85" s="215">
        <f ca="1">IF(G85&lt;&gt;"",POWER($O85/DH!$I$4,INDIRECT(ADDRESS(MATCH($J85,DH!$K$5:$K$135,0)+4,4,1,0,"DH"),FALSE))*INDIRECT(ADDRESS(MATCH($J85,DH!$K$5:$K$135,0)+4,5,1,0,"DH"),FALSE)*$K85,0)</f>
        <v>0</v>
      </c>
      <c r="O85" s="262">
        <f ca="1">IF(M85&lt;&gt;0,(M85)/LN((DH!$J$2-$F85)/(DH!$J$2-M85-$F85)),0)</f>
        <v>17.264124236635023</v>
      </c>
      <c r="P85" s="225">
        <v>0</v>
      </c>
      <c r="Q85" s="215">
        <f ca="1">P85+N85</f>
        <v>0</v>
      </c>
      <c r="R85" s="145">
        <f ca="1">IF(M85&lt;&gt;0,60*($Q85)/(IF(Eingabetabelle!$K$5=Daten!$W$3,Daten!$Z$3,IF(Eingabetabelle!$K$5=Daten!$W$7,Daten!$Z$7,0))*(M85)*1000),0)</f>
        <v>0</v>
      </c>
      <c r="S85" s="262">
        <f ca="1">R85*60</f>
        <v>0</v>
      </c>
      <c r="T85" s="224">
        <f ca="1">IF(D85&gt;0,Q85/D85,0)</f>
        <v>0</v>
      </c>
      <c r="U85" s="31">
        <v>10</v>
      </c>
      <c r="V85" s="122" t="s">
        <v>67</v>
      </c>
      <c r="W85" s="166">
        <f ca="1">INDIRECT(ADDRESS(MATCH($V85&amp;Eingabetabelle!$K$5,Daten!$AA$3:$AA$33,0)+2,26,1,0,"Daten"),FALSE)*Heizkörperberechnung!$R85*Heizkörperberechnung!$R85</f>
        <v>0</v>
      </c>
      <c r="X85" s="31">
        <v>5000</v>
      </c>
      <c r="Y85" s="215">
        <f ca="1">W85+X85</f>
        <v>5000</v>
      </c>
    </row>
    <row r="86" spans="1:25" ht="15">
      <c r="A86" s="241"/>
      <c r="B86" s="240" t="s">
        <v>24</v>
      </c>
      <c r="C86" s="243"/>
      <c r="D86" s="272"/>
      <c r="E86" s="244"/>
      <c r="F86" s="270"/>
      <c r="G86" s="31"/>
      <c r="H86" s="31"/>
      <c r="I86" s="31"/>
      <c r="J86" s="145" t="str">
        <f t="shared" si="48"/>
        <v/>
      </c>
      <c r="K86" s="31">
        <v>1</v>
      </c>
      <c r="L86" s="31"/>
      <c r="M86" s="223">
        <f>IF(L86&lt;&gt;"",L86,DH!$J$2-DH!$K$2)</f>
        <v>7</v>
      </c>
      <c r="N86" s="215">
        <f ca="1">IF(G86&lt;&gt;"",POWER($O86/DH!$I$4,INDIRECT(ADDRESS(MATCH($J86,DH!$K$5:$K$135,0)+4,4,1,0,"DH"),FALSE))*INDIRECT(ADDRESS(MATCH($J86,DH!$K$5:$K$135,0)+4,5,1,0,"DH"),FALSE)*$K86,0)</f>
        <v>0</v>
      </c>
      <c r="O86" s="262">
        <f ca="1">IF(M86&lt;&gt;0,(M86)/LN((DH!$J$2-$F85)/(DH!$J$2-M86-$F85)),0)</f>
        <v>17.264124236635023</v>
      </c>
      <c r="P86" s="225">
        <v>0</v>
      </c>
      <c r="Q86" s="215">
        <f t="shared" ref="Q86:Q87" ca="1" si="61">P86+N86</f>
        <v>0</v>
      </c>
      <c r="R86" s="145">
        <f ca="1">IF(M86&lt;&gt;0,60*($Q86)/(IF(Eingabetabelle!$K$5=Daten!$W$3,Daten!$Z$3,IF(Eingabetabelle!$K$5=Daten!$W$7,Daten!$Z$7,0))*(M86)*1000),0)</f>
        <v>0</v>
      </c>
      <c r="S86" s="262">
        <f t="shared" ca="1" si="46"/>
        <v>0</v>
      </c>
      <c r="T86" s="224">
        <f ca="1">IF(D85&gt;0,Q86/D85,0)</f>
        <v>0</v>
      </c>
      <c r="U86" s="31">
        <v>10</v>
      </c>
      <c r="V86" s="122" t="s">
        <v>67</v>
      </c>
      <c r="W86" s="166">
        <f ca="1">INDIRECT(ADDRESS(MATCH($V86&amp;Eingabetabelle!$K$5,Daten!$AA$3:$AA$33,0)+2,26,1,0,"Daten"),FALSE)*Heizkörperberechnung!$R86*Heizkörperberechnung!$R86</f>
        <v>0</v>
      </c>
      <c r="X86" s="31">
        <v>5000</v>
      </c>
      <c r="Y86" s="215">
        <f t="shared" ref="Y86:Y87" ca="1" si="62">W86+X86</f>
        <v>5000</v>
      </c>
    </row>
    <row r="87" spans="1:25" ht="15">
      <c r="A87" s="242"/>
      <c r="B87" s="240" t="s">
        <v>25</v>
      </c>
      <c r="C87" s="245"/>
      <c r="D87" s="273"/>
      <c r="E87" s="246"/>
      <c r="F87" s="271"/>
      <c r="G87" s="31"/>
      <c r="H87" s="31"/>
      <c r="I87" s="31"/>
      <c r="J87" s="145" t="str">
        <f t="shared" si="48"/>
        <v/>
      </c>
      <c r="K87" s="31">
        <v>1</v>
      </c>
      <c r="L87" s="31"/>
      <c r="M87" s="223">
        <f>IF(L87&lt;&gt;"",L87,DH!$J$2-DH!$K$2)</f>
        <v>7</v>
      </c>
      <c r="N87" s="215">
        <f ca="1">IF(G87&lt;&gt;"",POWER($O87/DH!$I$4,INDIRECT(ADDRESS(MATCH($J87,DH!$K$5:$K$135,0)+4,4,1,0,"DH"),FALSE))*INDIRECT(ADDRESS(MATCH($J87,DH!$K$5:$K$135,0)+4,5,1,0,"DH"),FALSE)*$K87,0)</f>
        <v>0</v>
      </c>
      <c r="O87" s="262">
        <f ca="1">IF(M87&lt;&gt;0,(M87)/LN((DH!$J$2-$F85)/(DH!$J$2-M87-$F85)),0)</f>
        <v>17.264124236635023</v>
      </c>
      <c r="P87" s="225">
        <v>0</v>
      </c>
      <c r="Q87" s="215">
        <f t="shared" ca="1" si="61"/>
        <v>0</v>
      </c>
      <c r="R87" s="145">
        <f ca="1">IF(M87&lt;&gt;0,60*($Q87)/(IF(Eingabetabelle!$K$5=Daten!$W$3,Daten!$Z$3,IF(Eingabetabelle!$K$5=Daten!$W$7,Daten!$Z$7,0))*(M87)*1000),0)</f>
        <v>0</v>
      </c>
      <c r="S87" s="262">
        <f t="shared" ca="1" si="46"/>
        <v>0</v>
      </c>
      <c r="T87" s="224">
        <f ca="1">IF(D85&gt;0,Q87/D85,0)</f>
        <v>0</v>
      </c>
      <c r="U87" s="31">
        <v>10</v>
      </c>
      <c r="V87" s="122" t="s">
        <v>67</v>
      </c>
      <c r="W87" s="166">
        <f ca="1">INDIRECT(ADDRESS(MATCH($V87&amp;Eingabetabelle!$K$5,Daten!$AA$3:$AA$33,0)+2,26,1,0,"Daten"),FALSE)*Heizkörperberechnung!$R87*Heizkörperberechnung!$R87</f>
        <v>0</v>
      </c>
      <c r="X87" s="31">
        <v>5000</v>
      </c>
      <c r="Y87" s="215">
        <f t="shared" ca="1" si="62"/>
        <v>5000</v>
      </c>
    </row>
    <row r="88" spans="1:25" ht="15">
      <c r="A88" s="32" t="str">
        <f>Eingabetabelle!A32</f>
        <v>OG</v>
      </c>
      <c r="B88" s="32" t="str">
        <f>Eingabetabelle!B32</f>
        <v>Raum_1.2</v>
      </c>
      <c r="C88" s="32" t="str">
        <f ca="1">IF(Eingabetabelle!$K$4="X",INDIRECT(ADDRESS(7,14,1,1,CONCATENATE($A88,"_",$B88))),Eingabetabelle!$C32)</f>
        <v>Testraum</v>
      </c>
      <c r="D88" s="215">
        <f ca="1">IF(Eingabetabelle!$K$4="X",INDIRECT(ADDRESS(62,18,1,1,CONCATENATE($A88,"_",$B88))),Eingabetabelle!$D32)</f>
        <v>0</v>
      </c>
      <c r="E88" s="145">
        <f ca="1">IF(Eingabetabelle!$K$4="X",INDIRECT(ADDRESS(17,7,1,1,CONCATENATE($A88,"_",$B88))),Eingabetabelle!$E32)</f>
        <v>0</v>
      </c>
      <c r="F88" s="262">
        <f ca="1">IF(Eingabetabelle!$K$4="X",INDIRECT(ADDRESS(9,7,1,1,CONCATENATE($A88,"_",$B88))),Eingabetabelle!$F32)</f>
        <v>24</v>
      </c>
      <c r="G88" s="31"/>
      <c r="H88" s="31"/>
      <c r="I88" s="31"/>
      <c r="J88" s="145" t="str">
        <f t="shared" si="48"/>
        <v/>
      </c>
      <c r="K88" s="31">
        <v>1</v>
      </c>
      <c r="L88" s="31"/>
      <c r="M88" s="223">
        <f>IF(L88&lt;&gt;"",L88,DH!$J$2-DH!$K$2)</f>
        <v>7</v>
      </c>
      <c r="N88" s="215">
        <f ca="1">IF(G88&lt;&gt;"",POWER($O88/DH!$I$4,INDIRECT(ADDRESS(MATCH($J88,DH!$K$5:$K$135,0)+4,4,1,0,"DH"),FALSE))*INDIRECT(ADDRESS(MATCH($J88,DH!$K$5:$K$135,0)+4,5,1,0,"DH"),FALSE)*$K88,0)</f>
        <v>0</v>
      </c>
      <c r="O88" s="262">
        <f ca="1">IF(M88&lt;&gt;0,(M88)/LN((DH!$J$2-$F88)/(DH!$J$2-M88-$F88)),0)</f>
        <v>17.264124236635023</v>
      </c>
      <c r="P88" s="225">
        <v>0</v>
      </c>
      <c r="Q88" s="215">
        <f ca="1">P88+N88</f>
        <v>0</v>
      </c>
      <c r="R88" s="145">
        <f ca="1">IF(M88&lt;&gt;0,60*($Q88)/(IF(Eingabetabelle!$K$5=Daten!$W$3,Daten!$Z$3,IF(Eingabetabelle!$K$5=Daten!$W$7,Daten!$Z$7,0))*(M88)*1000),0)</f>
        <v>0</v>
      </c>
      <c r="S88" s="262">
        <f ca="1">R88*60</f>
        <v>0</v>
      </c>
      <c r="T88" s="224">
        <f ca="1">IF(D88&gt;0,Q88/D88,0)</f>
        <v>0</v>
      </c>
      <c r="U88" s="31">
        <v>10</v>
      </c>
      <c r="V88" s="122" t="s">
        <v>67</v>
      </c>
      <c r="W88" s="166">
        <f ca="1">INDIRECT(ADDRESS(MATCH($V88&amp;Eingabetabelle!$K$5,Daten!$AA$3:$AA$33,0)+2,26,1,0,"Daten"),FALSE)*Heizkörperberechnung!$R88*Heizkörperberechnung!$R88</f>
        <v>0</v>
      </c>
      <c r="X88" s="31">
        <v>5000</v>
      </c>
      <c r="Y88" s="215">
        <f ca="1">W88+X88</f>
        <v>5000</v>
      </c>
    </row>
    <row r="89" spans="1:25" ht="15">
      <c r="A89" s="241"/>
      <c r="B89" s="240" t="s">
        <v>24</v>
      </c>
      <c r="C89" s="243"/>
      <c r="D89" s="272"/>
      <c r="E89" s="244"/>
      <c r="F89" s="270"/>
      <c r="G89" s="31"/>
      <c r="H89" s="31"/>
      <c r="I89" s="31"/>
      <c r="J89" s="145" t="str">
        <f t="shared" si="48"/>
        <v/>
      </c>
      <c r="K89" s="31">
        <v>1</v>
      </c>
      <c r="L89" s="31"/>
      <c r="M89" s="223">
        <f>IF(L89&lt;&gt;"",L89,DH!$J$2-DH!$K$2)</f>
        <v>7</v>
      </c>
      <c r="N89" s="215">
        <f ca="1">IF(G89&lt;&gt;"",POWER($O89/DH!$I$4,INDIRECT(ADDRESS(MATCH($J89,DH!$K$5:$K$135,0)+4,4,1,0,"DH"),FALSE))*INDIRECT(ADDRESS(MATCH($J89,DH!$K$5:$K$135,0)+4,5,1,0,"DH"),FALSE)*$K89,0)</f>
        <v>0</v>
      </c>
      <c r="O89" s="262">
        <f ca="1">IF(M89&lt;&gt;0,(M89)/LN((DH!$J$2-$F88)/(DH!$J$2-M89-$F88)),0)</f>
        <v>17.264124236635023</v>
      </c>
      <c r="P89" s="225">
        <v>0</v>
      </c>
      <c r="Q89" s="215">
        <f t="shared" ref="Q89:Q90" ca="1" si="63">P89+N89</f>
        <v>0</v>
      </c>
      <c r="R89" s="145">
        <f ca="1">IF(M89&lt;&gt;0,60*($Q89)/(IF(Eingabetabelle!$K$5=Daten!$W$3,Daten!$Z$3,IF(Eingabetabelle!$K$5=Daten!$W$7,Daten!$Z$7,0))*(M89)*1000),0)</f>
        <v>0</v>
      </c>
      <c r="S89" s="262">
        <f t="shared" ca="1" si="46"/>
        <v>0</v>
      </c>
      <c r="T89" s="224">
        <f ca="1">IF(D88&gt;0,Q89/D88,0)</f>
        <v>0</v>
      </c>
      <c r="U89" s="31">
        <v>10</v>
      </c>
      <c r="V89" s="122" t="s">
        <v>67</v>
      </c>
      <c r="W89" s="166">
        <f ca="1">INDIRECT(ADDRESS(MATCH($V89&amp;Eingabetabelle!$K$5,Daten!$AA$3:$AA$33,0)+2,26,1,0,"Daten"),FALSE)*Heizkörperberechnung!$R89*Heizkörperberechnung!$R89</f>
        <v>0</v>
      </c>
      <c r="X89" s="31">
        <v>5000</v>
      </c>
      <c r="Y89" s="215">
        <f t="shared" ref="Y89:Y90" ca="1" si="64">W89+X89</f>
        <v>5000</v>
      </c>
    </row>
    <row r="90" spans="1:25" ht="15">
      <c r="A90" s="242"/>
      <c r="B90" s="240" t="s">
        <v>25</v>
      </c>
      <c r="C90" s="245"/>
      <c r="D90" s="273"/>
      <c r="E90" s="246"/>
      <c r="F90" s="271"/>
      <c r="G90" s="31"/>
      <c r="H90" s="31"/>
      <c r="I90" s="31"/>
      <c r="J90" s="145" t="str">
        <f t="shared" si="48"/>
        <v/>
      </c>
      <c r="K90" s="31">
        <v>1</v>
      </c>
      <c r="L90" s="31"/>
      <c r="M90" s="223">
        <f>IF(L90&lt;&gt;"",L90,DH!$J$2-DH!$K$2)</f>
        <v>7</v>
      </c>
      <c r="N90" s="215">
        <f ca="1">IF(G90&lt;&gt;"",POWER($O90/DH!$I$4,INDIRECT(ADDRESS(MATCH($J90,DH!$K$5:$K$135,0)+4,4,1,0,"DH"),FALSE))*INDIRECT(ADDRESS(MATCH($J90,DH!$K$5:$K$135,0)+4,5,1,0,"DH"),FALSE)*$K90,0)</f>
        <v>0</v>
      </c>
      <c r="O90" s="262">
        <f ca="1">IF(M90&lt;&gt;0,(M90)/LN((DH!$J$2-$F88)/(DH!$J$2-M90-$F88)),0)</f>
        <v>17.264124236635023</v>
      </c>
      <c r="P90" s="225">
        <v>0</v>
      </c>
      <c r="Q90" s="215">
        <f t="shared" ca="1" si="63"/>
        <v>0</v>
      </c>
      <c r="R90" s="145">
        <f ca="1">IF(M90&lt;&gt;0,60*($Q90)/(IF(Eingabetabelle!$K$5=Daten!$W$3,Daten!$Z$3,IF(Eingabetabelle!$K$5=Daten!$W$7,Daten!$Z$7,0))*(M90)*1000),0)</f>
        <v>0</v>
      </c>
      <c r="S90" s="262">
        <f t="shared" ca="1" si="46"/>
        <v>0</v>
      </c>
      <c r="T90" s="224">
        <f ca="1">IF(D88&gt;0,Q90/D88,0)</f>
        <v>0</v>
      </c>
      <c r="U90" s="31">
        <v>10</v>
      </c>
      <c r="V90" s="122" t="s">
        <v>67</v>
      </c>
      <c r="W90" s="166">
        <f ca="1">INDIRECT(ADDRESS(MATCH($V90&amp;Eingabetabelle!$K$5,Daten!$AA$3:$AA$33,0)+2,26,1,0,"Daten"),FALSE)*Heizkörperberechnung!$R90*Heizkörperberechnung!$R90</f>
        <v>0</v>
      </c>
      <c r="X90" s="31">
        <v>5000</v>
      </c>
      <c r="Y90" s="215">
        <f t="shared" ca="1" si="64"/>
        <v>5000</v>
      </c>
    </row>
    <row r="91" spans="1:25" ht="15">
      <c r="A91" s="33"/>
      <c r="B91" s="33"/>
      <c r="C91" s="33"/>
      <c r="D91" s="266"/>
      <c r="E91" s="165"/>
      <c r="F91" s="263"/>
      <c r="G91" s="165"/>
      <c r="H91" s="165"/>
      <c r="I91" s="165"/>
      <c r="J91" s="165"/>
      <c r="K91" s="165"/>
      <c r="L91" s="165"/>
      <c r="M91" s="165"/>
      <c r="N91" s="266"/>
      <c r="O91" s="263"/>
      <c r="P91" s="226"/>
      <c r="Q91" s="266"/>
      <c r="R91" s="165"/>
      <c r="S91" s="263"/>
      <c r="T91" s="165"/>
      <c r="U91" s="165"/>
      <c r="V91" s="165"/>
      <c r="W91" s="165"/>
      <c r="X91" s="165"/>
      <c r="Y91" s="266"/>
    </row>
    <row r="92" spans="1:25" ht="15">
      <c r="A92" s="32" t="str">
        <f>Eingabetabelle!A34</f>
        <v>DG</v>
      </c>
      <c r="B92" s="32" t="str">
        <f>Eingabetabelle!B34</f>
        <v>Raum_1</v>
      </c>
      <c r="C92" s="32" t="str">
        <f ca="1">IF(Eingabetabelle!$K$4="X",INDIRECT(ADDRESS(7,14,1,1,CONCATENATE($A92,"_",$B92))),Eingabetabelle!$C34)</f>
        <v>Testraum</v>
      </c>
      <c r="D92" s="215">
        <f ca="1">IF(Eingabetabelle!$K$4="X",INDIRECT(ADDRESS(62,18,1,1,CONCATENATE($A92,"_",$B92))),Eingabetabelle!$D34)</f>
        <v>0</v>
      </c>
      <c r="E92" s="145">
        <f ca="1">IF(Eingabetabelle!$K$4="X",INDIRECT(ADDRESS(17,7,1,1,CONCATENATE($A92,"_",$B92))),Eingabetabelle!$E34)</f>
        <v>0</v>
      </c>
      <c r="F92" s="262">
        <f ca="1">IF(Eingabetabelle!$K$4="X",INDIRECT(ADDRESS(9,7,1,1,CONCATENATE($A92,"_",$B92))),Eingabetabelle!$F34)</f>
        <v>24</v>
      </c>
      <c r="G92" s="31"/>
      <c r="H92" s="31"/>
      <c r="I92" s="31"/>
      <c r="J92" s="145" t="str">
        <f t="shared" ref="J92:J118" si="65">G92&amp;H92&amp;I92</f>
        <v/>
      </c>
      <c r="K92" s="31">
        <v>1</v>
      </c>
      <c r="L92" s="31"/>
      <c r="M92" s="223">
        <f>IF(L92&lt;&gt;"",L92,DH!$J$2-DH!$K$2)</f>
        <v>7</v>
      </c>
      <c r="N92" s="215">
        <f ca="1">IF(G92&lt;&gt;"",POWER($O92/DH!$I$4,INDIRECT(ADDRESS(MATCH($J92,DH!$K$5:$K$135,0)+4,4,1,0,"DH"),FALSE))*INDIRECT(ADDRESS(MATCH($J92,DH!$K$5:$K$135,0)+4,5,1,0,"DH"),FALSE)*$K92,0)</f>
        <v>0</v>
      </c>
      <c r="O92" s="262">
        <f ca="1">IF(M92&lt;&gt;0,(M92)/LN((DH!$J$2-$F92)/(DH!$J$2-M92-$F92)),0)</f>
        <v>17.264124236635023</v>
      </c>
      <c r="P92" s="225">
        <v>0</v>
      </c>
      <c r="Q92" s="215">
        <f ca="1">P92+N92</f>
        <v>0</v>
      </c>
      <c r="R92" s="145">
        <f ca="1">IF(M92&lt;&gt;0,60*($Q92)/(IF(Eingabetabelle!$K$5=Daten!$W$3,Daten!$Z$3,IF(Eingabetabelle!$K$5=Daten!$W$7,Daten!$Z$7,0))*(M92)*1000),0)</f>
        <v>0</v>
      </c>
      <c r="S92" s="262">
        <f ca="1">R92*60</f>
        <v>0</v>
      </c>
      <c r="T92" s="224">
        <f ca="1">IF(D92&gt;0,Q92/D92,0)</f>
        <v>0</v>
      </c>
      <c r="U92" s="31">
        <v>10</v>
      </c>
      <c r="V92" s="122" t="s">
        <v>67</v>
      </c>
      <c r="W92" s="166">
        <f ca="1">INDIRECT(ADDRESS(MATCH($V92&amp;Eingabetabelle!$K$5,Daten!$AA$3:$AA$33,0)+2,26,1,0,"Daten"),FALSE)*Heizkörperberechnung!$R92*Heizkörperberechnung!$R92</f>
        <v>0</v>
      </c>
      <c r="X92" s="31">
        <v>5000</v>
      </c>
      <c r="Y92" s="215">
        <f ca="1">W92+X92</f>
        <v>5000</v>
      </c>
    </row>
    <row r="93" spans="1:25" ht="15">
      <c r="A93" s="241"/>
      <c r="B93" s="240" t="s">
        <v>24</v>
      </c>
      <c r="C93" s="243"/>
      <c r="D93" s="272"/>
      <c r="E93" s="244"/>
      <c r="F93" s="270"/>
      <c r="G93" s="31"/>
      <c r="H93" s="31"/>
      <c r="I93" s="31"/>
      <c r="J93" s="145" t="str">
        <f t="shared" si="65"/>
        <v/>
      </c>
      <c r="K93" s="31">
        <v>1</v>
      </c>
      <c r="L93" s="31"/>
      <c r="M93" s="223">
        <f>IF(L93&lt;&gt;"",L93,DH!$J$2-DH!$K$2)</f>
        <v>7</v>
      </c>
      <c r="N93" s="215">
        <f ca="1">IF(G93&lt;&gt;"",POWER($O93/DH!$I$4,INDIRECT(ADDRESS(MATCH($J93,DH!$K$5:$K$135,0)+4,4,1,0,"DH"),FALSE))*INDIRECT(ADDRESS(MATCH($J93,DH!$K$5:$K$135,0)+4,5,1,0,"DH"),FALSE)*$K93,0)</f>
        <v>0</v>
      </c>
      <c r="O93" s="262">
        <f ca="1">IF(M93&lt;&gt;0,(M93)/LN((DH!$J$2-$F92)/(DH!$J$2-M93-$F92)),0)</f>
        <v>17.264124236635023</v>
      </c>
      <c r="P93" s="225">
        <v>0</v>
      </c>
      <c r="Q93" s="215">
        <f t="shared" ref="Q93:Q94" ca="1" si="66">P93+N93</f>
        <v>0</v>
      </c>
      <c r="R93" s="145">
        <f ca="1">IF(M93&lt;&gt;0,60*($Q93)/(IF(Eingabetabelle!$K$5=Daten!$W$3,Daten!$Z$3,IF(Eingabetabelle!$K$5=Daten!$W$7,Daten!$Z$7,0))*(M93)*1000),0)</f>
        <v>0</v>
      </c>
      <c r="S93" s="262">
        <f t="shared" ref="S93:S118" ca="1" si="67">R93*60</f>
        <v>0</v>
      </c>
      <c r="T93" s="224">
        <f ca="1">IF(D92&gt;0,Q93/D92,0)</f>
        <v>0</v>
      </c>
      <c r="U93" s="31">
        <v>10</v>
      </c>
      <c r="V93" s="122" t="s">
        <v>67</v>
      </c>
      <c r="W93" s="166">
        <f ca="1">INDIRECT(ADDRESS(MATCH($V93&amp;Eingabetabelle!$K$5,Daten!$AA$3:$AA$33,0)+2,26,1,0,"Daten"),FALSE)*Heizkörperberechnung!$R93*Heizkörperberechnung!$R93</f>
        <v>0</v>
      </c>
      <c r="X93" s="31">
        <v>5000</v>
      </c>
      <c r="Y93" s="215">
        <f t="shared" ref="Y93:Y94" ca="1" si="68">W93+X93</f>
        <v>5000</v>
      </c>
    </row>
    <row r="94" spans="1:25" ht="15">
      <c r="A94" s="242"/>
      <c r="B94" s="240" t="s">
        <v>25</v>
      </c>
      <c r="C94" s="245"/>
      <c r="D94" s="273"/>
      <c r="E94" s="246"/>
      <c r="F94" s="271"/>
      <c r="G94" s="31"/>
      <c r="H94" s="31"/>
      <c r="I94" s="31"/>
      <c r="J94" s="145" t="str">
        <f t="shared" si="65"/>
        <v/>
      </c>
      <c r="K94" s="31">
        <v>1</v>
      </c>
      <c r="L94" s="31"/>
      <c r="M94" s="223">
        <f>IF(L94&lt;&gt;"",L94,DH!$J$2-DH!$K$2)</f>
        <v>7</v>
      </c>
      <c r="N94" s="215">
        <f ca="1">IF(G94&lt;&gt;"",POWER($O94/DH!$I$4,INDIRECT(ADDRESS(MATCH($J94,DH!$K$5:$K$135,0)+4,4,1,0,"DH"),FALSE))*INDIRECT(ADDRESS(MATCH($J94,DH!$K$5:$K$135,0)+4,5,1,0,"DH"),FALSE)*$K94,0)</f>
        <v>0</v>
      </c>
      <c r="O94" s="262">
        <f ca="1">IF(M94&lt;&gt;0,(M94)/LN((DH!$J$2-$F92)/(DH!$J$2-M94-$F92)),0)</f>
        <v>17.264124236635023</v>
      </c>
      <c r="P94" s="225">
        <v>0</v>
      </c>
      <c r="Q94" s="215">
        <f t="shared" ca="1" si="66"/>
        <v>0</v>
      </c>
      <c r="R94" s="145">
        <f ca="1">IF(M94&lt;&gt;0,60*($Q94)/(IF(Eingabetabelle!$K$5=Daten!$W$3,Daten!$Z$3,IF(Eingabetabelle!$K$5=Daten!$W$7,Daten!$Z$7,0))*(M94)*1000),0)</f>
        <v>0</v>
      </c>
      <c r="S94" s="262">
        <f t="shared" ca="1" si="67"/>
        <v>0</v>
      </c>
      <c r="T94" s="224">
        <f ca="1">IF(D92&gt;0,Q94/D92,0)</f>
        <v>0</v>
      </c>
      <c r="U94" s="31">
        <v>10</v>
      </c>
      <c r="V94" s="122" t="s">
        <v>67</v>
      </c>
      <c r="W94" s="166">
        <f ca="1">INDIRECT(ADDRESS(MATCH($V94&amp;Eingabetabelle!$K$5,Daten!$AA$3:$AA$33,0)+2,26,1,0,"Daten"),FALSE)*Heizkörperberechnung!$R94*Heizkörperberechnung!$R94</f>
        <v>0</v>
      </c>
      <c r="X94" s="31">
        <v>5000</v>
      </c>
      <c r="Y94" s="215">
        <f t="shared" ca="1" si="68"/>
        <v>5000</v>
      </c>
    </row>
    <row r="95" spans="1:25" ht="15">
      <c r="A95" s="32" t="str">
        <f>Eingabetabelle!A35</f>
        <v>DG</v>
      </c>
      <c r="B95" s="32" t="str">
        <f>Eingabetabelle!B35</f>
        <v>Raum_2</v>
      </c>
      <c r="C95" s="32" t="str">
        <f ca="1">IF(Eingabetabelle!$K$4="X",INDIRECT(ADDRESS(7,14,1,1,CONCATENATE($A95,"_",$B95))),Eingabetabelle!$C35)</f>
        <v>Testraum</v>
      </c>
      <c r="D95" s="215">
        <f ca="1">IF(Eingabetabelle!$K$4="X",INDIRECT(ADDRESS(62,18,1,1,CONCATENATE($A95,"_",$B95))),Eingabetabelle!$D35)</f>
        <v>0</v>
      </c>
      <c r="E95" s="145">
        <f ca="1">IF(Eingabetabelle!$K$4="X",INDIRECT(ADDRESS(17,7,1,1,CONCATENATE($A95,"_",$B95))),Eingabetabelle!$E35)</f>
        <v>0</v>
      </c>
      <c r="F95" s="262">
        <f ca="1">IF(Eingabetabelle!$K$4="X",INDIRECT(ADDRESS(9,7,1,1,CONCATENATE($A95,"_",$B95))),Eingabetabelle!$F35)</f>
        <v>24</v>
      </c>
      <c r="G95" s="31"/>
      <c r="H95" s="31"/>
      <c r="I95" s="31"/>
      <c r="J95" s="145" t="str">
        <f t="shared" si="65"/>
        <v/>
      </c>
      <c r="K95" s="31">
        <v>1</v>
      </c>
      <c r="L95" s="31"/>
      <c r="M95" s="223">
        <f>IF(L95&lt;&gt;"",L95,DH!$J$2-DH!$K$2)</f>
        <v>7</v>
      </c>
      <c r="N95" s="215">
        <f ca="1">IF(G95&lt;&gt;"",POWER($O95/DH!$I$4,INDIRECT(ADDRESS(MATCH($J95,DH!$K$5:$K$135,0)+4,4,1,0,"DH"),FALSE))*INDIRECT(ADDRESS(MATCH($J95,DH!$K$5:$K$135,0)+4,5,1,0,"DH"),FALSE)*$K95,0)</f>
        <v>0</v>
      </c>
      <c r="O95" s="262">
        <f ca="1">IF(M95&lt;&gt;0,(M95)/LN((DH!$J$2-$F95)/(DH!$J$2-M95-$F95)),0)</f>
        <v>17.264124236635023</v>
      </c>
      <c r="P95" s="225">
        <v>0</v>
      </c>
      <c r="Q95" s="215">
        <f ca="1">P95+N95</f>
        <v>0</v>
      </c>
      <c r="R95" s="145">
        <f ca="1">IF(M95&lt;&gt;0,60*($Q95)/(IF(Eingabetabelle!$K$5=Daten!$W$3,Daten!$Z$3,IF(Eingabetabelle!$K$5=Daten!$W$7,Daten!$Z$7,0))*(M95)*1000),0)</f>
        <v>0</v>
      </c>
      <c r="S95" s="262">
        <f ca="1">R95*60</f>
        <v>0</v>
      </c>
      <c r="T95" s="224">
        <f ca="1">IF(D95&gt;0,Q95/D95,0)</f>
        <v>0</v>
      </c>
      <c r="U95" s="31">
        <v>10</v>
      </c>
      <c r="V95" s="122" t="s">
        <v>67</v>
      </c>
      <c r="W95" s="166">
        <f ca="1">INDIRECT(ADDRESS(MATCH($V95&amp;Eingabetabelle!$K$5,Daten!$AA$3:$AA$33,0)+2,26,1,0,"Daten"),FALSE)*Heizkörperberechnung!$R95*Heizkörperberechnung!$R95</f>
        <v>0</v>
      </c>
      <c r="X95" s="31">
        <v>5000</v>
      </c>
      <c r="Y95" s="215">
        <f ca="1">W95+X95</f>
        <v>5000</v>
      </c>
    </row>
    <row r="96" spans="1:25" ht="15">
      <c r="A96" s="241"/>
      <c r="B96" s="240" t="s">
        <v>24</v>
      </c>
      <c r="C96" s="243"/>
      <c r="D96" s="272"/>
      <c r="E96" s="244"/>
      <c r="F96" s="270"/>
      <c r="G96" s="31"/>
      <c r="H96" s="31"/>
      <c r="I96" s="31"/>
      <c r="J96" s="145" t="str">
        <f t="shared" si="65"/>
        <v/>
      </c>
      <c r="K96" s="31">
        <v>1</v>
      </c>
      <c r="L96" s="31"/>
      <c r="M96" s="223">
        <f>IF(L96&lt;&gt;"",L96,DH!$J$2-DH!$K$2)</f>
        <v>7</v>
      </c>
      <c r="N96" s="215">
        <f ca="1">IF(G96&lt;&gt;"",POWER($O96/DH!$I$4,INDIRECT(ADDRESS(MATCH($J96,DH!$K$5:$K$135,0)+4,4,1,0,"DH"),FALSE))*INDIRECT(ADDRESS(MATCH($J96,DH!$K$5:$K$135,0)+4,5,1,0,"DH"),FALSE)*$K96,0)</f>
        <v>0</v>
      </c>
      <c r="O96" s="262">
        <f ca="1">IF(M96&lt;&gt;0,(M96)/LN((DH!$J$2-$F95)/(DH!$J$2-M96-$F95)),0)</f>
        <v>17.264124236635023</v>
      </c>
      <c r="P96" s="225">
        <v>0</v>
      </c>
      <c r="Q96" s="215">
        <f t="shared" ref="Q96:Q97" ca="1" si="69">P96+N96</f>
        <v>0</v>
      </c>
      <c r="R96" s="145">
        <f ca="1">IF(M96&lt;&gt;0,60*($Q96)/(IF(Eingabetabelle!$K$5=Daten!$W$3,Daten!$Z$3,IF(Eingabetabelle!$K$5=Daten!$W$7,Daten!$Z$7,0))*(M96)*1000),0)</f>
        <v>0</v>
      </c>
      <c r="S96" s="262">
        <f t="shared" ca="1" si="67"/>
        <v>0</v>
      </c>
      <c r="T96" s="224">
        <f ca="1">IF(D95&gt;0,Q96/D95,0)</f>
        <v>0</v>
      </c>
      <c r="U96" s="31">
        <v>10</v>
      </c>
      <c r="V96" s="122" t="s">
        <v>67</v>
      </c>
      <c r="W96" s="166">
        <f ca="1">INDIRECT(ADDRESS(MATCH($V96&amp;Eingabetabelle!$K$5,Daten!$AA$3:$AA$33,0)+2,26,1,0,"Daten"),FALSE)*Heizkörperberechnung!$R96*Heizkörperberechnung!$R96</f>
        <v>0</v>
      </c>
      <c r="X96" s="31">
        <v>5000</v>
      </c>
      <c r="Y96" s="215">
        <f t="shared" ref="Y96:Y97" ca="1" si="70">W96+X96</f>
        <v>5000</v>
      </c>
    </row>
    <row r="97" spans="1:25" ht="15">
      <c r="A97" s="242"/>
      <c r="B97" s="240" t="s">
        <v>25</v>
      </c>
      <c r="C97" s="245"/>
      <c r="D97" s="273"/>
      <c r="E97" s="246"/>
      <c r="F97" s="271"/>
      <c r="G97" s="31"/>
      <c r="H97" s="31"/>
      <c r="I97" s="31"/>
      <c r="J97" s="145" t="str">
        <f t="shared" si="65"/>
        <v/>
      </c>
      <c r="K97" s="31">
        <v>1</v>
      </c>
      <c r="L97" s="31"/>
      <c r="M97" s="223">
        <f>IF(L97&lt;&gt;"",L97,DH!$J$2-DH!$K$2)</f>
        <v>7</v>
      </c>
      <c r="N97" s="215">
        <f ca="1">IF(G97&lt;&gt;"",POWER($O97/DH!$I$4,INDIRECT(ADDRESS(MATCH($J97,DH!$K$5:$K$135,0)+4,4,1,0,"DH"),FALSE))*INDIRECT(ADDRESS(MATCH($J97,DH!$K$5:$K$135,0)+4,5,1,0,"DH"),FALSE)*$K97,0)</f>
        <v>0</v>
      </c>
      <c r="O97" s="262">
        <f ca="1">IF(M97&lt;&gt;0,(M97)/LN((DH!$J$2-$F95)/(DH!$J$2-M97-$F95)),0)</f>
        <v>17.264124236635023</v>
      </c>
      <c r="P97" s="225">
        <v>0</v>
      </c>
      <c r="Q97" s="215">
        <f t="shared" ca="1" si="69"/>
        <v>0</v>
      </c>
      <c r="R97" s="145">
        <f ca="1">IF(M97&lt;&gt;0,60*($Q97)/(IF(Eingabetabelle!$K$5=Daten!$W$3,Daten!$Z$3,IF(Eingabetabelle!$K$5=Daten!$W$7,Daten!$Z$7,0))*(M97)*1000),0)</f>
        <v>0</v>
      </c>
      <c r="S97" s="262">
        <f t="shared" ca="1" si="67"/>
        <v>0</v>
      </c>
      <c r="T97" s="224">
        <f ca="1">IF(D95&gt;0,Q97/D95,0)</f>
        <v>0</v>
      </c>
      <c r="U97" s="31">
        <v>10</v>
      </c>
      <c r="V97" s="122" t="s">
        <v>67</v>
      </c>
      <c r="W97" s="166">
        <f ca="1">INDIRECT(ADDRESS(MATCH($V97&amp;Eingabetabelle!$K$5,Daten!$AA$3:$AA$33,0)+2,26,1,0,"Daten"),FALSE)*Heizkörperberechnung!$R97*Heizkörperberechnung!$R97</f>
        <v>0</v>
      </c>
      <c r="X97" s="31">
        <v>5000</v>
      </c>
      <c r="Y97" s="215">
        <f t="shared" ca="1" si="70"/>
        <v>5000</v>
      </c>
    </row>
    <row r="98" spans="1:25" ht="15">
      <c r="A98" s="32" t="str">
        <f>Eingabetabelle!A36</f>
        <v>DG</v>
      </c>
      <c r="B98" s="32" t="str">
        <f>Eingabetabelle!B36</f>
        <v>Raum_3</v>
      </c>
      <c r="C98" s="32" t="str">
        <f ca="1">IF(Eingabetabelle!$K$4="X",INDIRECT(ADDRESS(7,14,1,1,CONCATENATE($A98,"_",$B98))),Eingabetabelle!$C36)</f>
        <v>Testraum</v>
      </c>
      <c r="D98" s="215">
        <f ca="1">IF(Eingabetabelle!$K$4="X",INDIRECT(ADDRESS(62,18,1,1,CONCATENATE($A98,"_",$B98))),Eingabetabelle!$D36)</f>
        <v>0</v>
      </c>
      <c r="E98" s="145">
        <f ca="1">IF(Eingabetabelle!$K$4="X",INDIRECT(ADDRESS(17,7,1,1,CONCATENATE($A98,"_",$B98))),Eingabetabelle!$E36)</f>
        <v>0</v>
      </c>
      <c r="F98" s="262">
        <f ca="1">IF(Eingabetabelle!$K$4="X",INDIRECT(ADDRESS(9,7,1,1,CONCATENATE($A98,"_",$B98))),Eingabetabelle!$F36)</f>
        <v>24</v>
      </c>
      <c r="G98" s="31"/>
      <c r="H98" s="31"/>
      <c r="I98" s="31"/>
      <c r="J98" s="145" t="str">
        <f t="shared" si="65"/>
        <v/>
      </c>
      <c r="K98" s="31">
        <v>1</v>
      </c>
      <c r="L98" s="31"/>
      <c r="M98" s="223">
        <f>IF(L98&lt;&gt;"",L98,DH!$J$2-DH!$K$2)</f>
        <v>7</v>
      </c>
      <c r="N98" s="215">
        <f ca="1">IF(G98&lt;&gt;"",POWER($O98/DH!$I$4,INDIRECT(ADDRESS(MATCH($J98,DH!$K$5:$K$135,0)+4,4,1,0,"DH"),FALSE))*INDIRECT(ADDRESS(MATCH($J98,DH!$K$5:$K$135,0)+4,5,1,0,"DH"),FALSE)*$K98,0)</f>
        <v>0</v>
      </c>
      <c r="O98" s="262">
        <f ca="1">IF(M98&lt;&gt;0,(M98)/LN((DH!$J$2-$F98)/(DH!$J$2-M98-$F98)),0)</f>
        <v>17.264124236635023</v>
      </c>
      <c r="P98" s="225">
        <v>0</v>
      </c>
      <c r="Q98" s="215">
        <f ca="1">P98+N98</f>
        <v>0</v>
      </c>
      <c r="R98" s="145">
        <f ca="1">IF(M98&lt;&gt;0,60*($Q98)/(IF(Eingabetabelle!$K$5=Daten!$W$3,Daten!$Z$3,IF(Eingabetabelle!$K$5=Daten!$W$7,Daten!$Z$7,0))*(M98)*1000),0)</f>
        <v>0</v>
      </c>
      <c r="S98" s="262">
        <f ca="1">R98*60</f>
        <v>0</v>
      </c>
      <c r="T98" s="224">
        <f ca="1">IF(D98&gt;0,Q98/D98,0)</f>
        <v>0</v>
      </c>
      <c r="U98" s="31">
        <v>10</v>
      </c>
      <c r="V98" s="122" t="s">
        <v>67</v>
      </c>
      <c r="W98" s="166">
        <f ca="1">INDIRECT(ADDRESS(MATCH($V98&amp;Eingabetabelle!$K$5,Daten!$AA$3:$AA$33,0)+2,26,1,0,"Daten"),FALSE)*Heizkörperberechnung!$R98*Heizkörperberechnung!$R98</f>
        <v>0</v>
      </c>
      <c r="X98" s="31">
        <v>5000</v>
      </c>
      <c r="Y98" s="215">
        <f ca="1">W98+X98</f>
        <v>5000</v>
      </c>
    </row>
    <row r="99" spans="1:25" ht="15">
      <c r="A99" s="241"/>
      <c r="B99" s="240" t="s">
        <v>24</v>
      </c>
      <c r="C99" s="243"/>
      <c r="D99" s="272"/>
      <c r="E99" s="244"/>
      <c r="F99" s="270"/>
      <c r="G99" s="31"/>
      <c r="H99" s="31"/>
      <c r="I99" s="31"/>
      <c r="J99" s="145" t="str">
        <f t="shared" si="65"/>
        <v/>
      </c>
      <c r="K99" s="31">
        <v>1</v>
      </c>
      <c r="L99" s="31"/>
      <c r="M99" s="223">
        <f>IF(L99&lt;&gt;"",L99,DH!$J$2-DH!$K$2)</f>
        <v>7</v>
      </c>
      <c r="N99" s="215">
        <f ca="1">IF(G99&lt;&gt;"",POWER($O99/DH!$I$4,INDIRECT(ADDRESS(MATCH($J99,DH!$K$5:$K$135,0)+4,4,1,0,"DH"),FALSE))*INDIRECT(ADDRESS(MATCH($J99,DH!$K$5:$K$135,0)+4,5,1,0,"DH"),FALSE)*$K99,0)</f>
        <v>0</v>
      </c>
      <c r="O99" s="262">
        <f ca="1">IF(M99&lt;&gt;0,(M99)/LN((DH!$J$2-$F98)/(DH!$J$2-M99-$F98)),0)</f>
        <v>17.264124236635023</v>
      </c>
      <c r="P99" s="225">
        <v>0</v>
      </c>
      <c r="Q99" s="215">
        <f t="shared" ref="Q99:Q100" ca="1" si="71">P99+N99</f>
        <v>0</v>
      </c>
      <c r="R99" s="145">
        <f ca="1">IF(M99&lt;&gt;0,60*($Q99)/(IF(Eingabetabelle!$K$5=Daten!$W$3,Daten!$Z$3,IF(Eingabetabelle!$K$5=Daten!$W$7,Daten!$Z$7,0))*(M99)*1000),0)</f>
        <v>0</v>
      </c>
      <c r="S99" s="262">
        <f t="shared" ca="1" si="67"/>
        <v>0</v>
      </c>
      <c r="T99" s="224">
        <f ca="1">IF(D98&gt;0,Q99/D98,0)</f>
        <v>0</v>
      </c>
      <c r="U99" s="31">
        <v>10</v>
      </c>
      <c r="V99" s="122" t="s">
        <v>67</v>
      </c>
      <c r="W99" s="166">
        <f ca="1">INDIRECT(ADDRESS(MATCH($V99&amp;Eingabetabelle!$K$5,Daten!$AA$3:$AA$33,0)+2,26,1,0,"Daten"),FALSE)*Heizkörperberechnung!$R99*Heizkörperberechnung!$R99</f>
        <v>0</v>
      </c>
      <c r="X99" s="31">
        <v>5000</v>
      </c>
      <c r="Y99" s="215">
        <f t="shared" ref="Y99:Y100" ca="1" si="72">W99+X99</f>
        <v>5000</v>
      </c>
    </row>
    <row r="100" spans="1:25" ht="15">
      <c r="A100" s="242"/>
      <c r="B100" s="240" t="s">
        <v>25</v>
      </c>
      <c r="C100" s="245"/>
      <c r="D100" s="273"/>
      <c r="E100" s="246"/>
      <c r="F100" s="271"/>
      <c r="G100" s="31"/>
      <c r="H100" s="31"/>
      <c r="I100" s="31"/>
      <c r="J100" s="145" t="str">
        <f t="shared" si="65"/>
        <v/>
      </c>
      <c r="K100" s="31">
        <v>1</v>
      </c>
      <c r="L100" s="31"/>
      <c r="M100" s="223">
        <f>IF(L100&lt;&gt;"",L100,DH!$J$2-DH!$K$2)</f>
        <v>7</v>
      </c>
      <c r="N100" s="215">
        <f ca="1">IF(G100&lt;&gt;"",POWER($O100/DH!$I$4,INDIRECT(ADDRESS(MATCH($J100,DH!$K$5:$K$135,0)+4,4,1,0,"DH"),FALSE))*INDIRECT(ADDRESS(MATCH($J100,DH!$K$5:$K$135,0)+4,5,1,0,"DH"),FALSE)*$K100,0)</f>
        <v>0</v>
      </c>
      <c r="O100" s="262">
        <f ca="1">IF(M100&lt;&gt;0,(M100)/LN((DH!$J$2-$F98)/(DH!$J$2-M100-$F98)),0)</f>
        <v>17.264124236635023</v>
      </c>
      <c r="P100" s="225">
        <v>0</v>
      </c>
      <c r="Q100" s="215">
        <f t="shared" ca="1" si="71"/>
        <v>0</v>
      </c>
      <c r="R100" s="145">
        <f ca="1">IF(M100&lt;&gt;0,60*($Q100)/(IF(Eingabetabelle!$K$5=Daten!$W$3,Daten!$Z$3,IF(Eingabetabelle!$K$5=Daten!$W$7,Daten!$Z$7,0))*(M100)*1000),0)</f>
        <v>0</v>
      </c>
      <c r="S100" s="262">
        <f t="shared" ca="1" si="67"/>
        <v>0</v>
      </c>
      <c r="T100" s="224">
        <f ca="1">IF(D98&gt;0,Q100/D98,0)</f>
        <v>0</v>
      </c>
      <c r="U100" s="31">
        <v>10</v>
      </c>
      <c r="V100" s="122" t="s">
        <v>67</v>
      </c>
      <c r="W100" s="166">
        <f ca="1">INDIRECT(ADDRESS(MATCH($V100&amp;Eingabetabelle!$K$5,Daten!$AA$3:$AA$33,0)+2,26,1,0,"Daten"),FALSE)*Heizkörperberechnung!$R100*Heizkörperberechnung!$R100</f>
        <v>0</v>
      </c>
      <c r="X100" s="31">
        <v>5000</v>
      </c>
      <c r="Y100" s="215">
        <f t="shared" ca="1" si="72"/>
        <v>5000</v>
      </c>
    </row>
    <row r="101" spans="1:25" ht="15">
      <c r="A101" s="32" t="str">
        <f>Eingabetabelle!A37</f>
        <v>DG</v>
      </c>
      <c r="B101" s="32" t="str">
        <f>Eingabetabelle!B37</f>
        <v>Raum_4</v>
      </c>
      <c r="C101" s="32" t="str">
        <f ca="1">IF(Eingabetabelle!$K$4="X",INDIRECT(ADDRESS(7,14,1,1,CONCATENATE($A101,"_",$B101))),Eingabetabelle!$C37)</f>
        <v>Testraum</v>
      </c>
      <c r="D101" s="215">
        <f ca="1">IF(Eingabetabelle!$K$4="X",INDIRECT(ADDRESS(62,18,1,1,CONCATENATE($A101,"_",$B101))),Eingabetabelle!$D37)</f>
        <v>0</v>
      </c>
      <c r="E101" s="145">
        <f ca="1">IF(Eingabetabelle!$K$4="X",INDIRECT(ADDRESS(17,7,1,1,CONCATENATE($A101,"_",$B101))),Eingabetabelle!$E37)</f>
        <v>0</v>
      </c>
      <c r="F101" s="262">
        <f ca="1">IF(Eingabetabelle!$K$4="X",INDIRECT(ADDRESS(9,7,1,1,CONCATENATE($A101,"_",$B101))),Eingabetabelle!$F37)</f>
        <v>24</v>
      </c>
      <c r="G101" s="31"/>
      <c r="H101" s="31"/>
      <c r="I101" s="31"/>
      <c r="J101" s="145" t="str">
        <f t="shared" si="65"/>
        <v/>
      </c>
      <c r="K101" s="31">
        <v>1</v>
      </c>
      <c r="L101" s="31"/>
      <c r="M101" s="223">
        <f>IF(L101&lt;&gt;"",L101,DH!$J$2-DH!$K$2)</f>
        <v>7</v>
      </c>
      <c r="N101" s="215">
        <f ca="1">IF(G101&lt;&gt;"",POWER($O101/DH!$I$4,INDIRECT(ADDRESS(MATCH($J101,DH!$K$5:$K$135,0)+4,4,1,0,"DH"),FALSE))*INDIRECT(ADDRESS(MATCH($J101,DH!$K$5:$K$135,0)+4,5,1,0,"DH"),FALSE)*$K101,0)</f>
        <v>0</v>
      </c>
      <c r="O101" s="262">
        <f ca="1">IF(M101&lt;&gt;0,(M101)/LN((DH!$J$2-$F101)/(DH!$J$2-M101-$F101)),0)</f>
        <v>17.264124236635023</v>
      </c>
      <c r="P101" s="225">
        <v>0</v>
      </c>
      <c r="Q101" s="215">
        <f ca="1">P101+N101</f>
        <v>0</v>
      </c>
      <c r="R101" s="145">
        <f ca="1">IF(M101&lt;&gt;0,60*($Q101)/(IF(Eingabetabelle!$K$5=Daten!$W$3,Daten!$Z$3,IF(Eingabetabelle!$K$5=Daten!$W$7,Daten!$Z$7,0))*(M101)*1000),0)</f>
        <v>0</v>
      </c>
      <c r="S101" s="262">
        <f ca="1">R101*60</f>
        <v>0</v>
      </c>
      <c r="T101" s="224">
        <f ca="1">IF(D101&gt;0,Q101/D101,0)</f>
        <v>0</v>
      </c>
      <c r="U101" s="31">
        <v>10</v>
      </c>
      <c r="V101" s="122" t="s">
        <v>67</v>
      </c>
      <c r="W101" s="166">
        <f ca="1">INDIRECT(ADDRESS(MATCH($V101&amp;Eingabetabelle!$K$5,Daten!$AA$3:$AA$33,0)+2,26,1,0,"Daten"),FALSE)*Heizkörperberechnung!$R101*Heizkörperberechnung!$R101</f>
        <v>0</v>
      </c>
      <c r="X101" s="31">
        <v>5000</v>
      </c>
      <c r="Y101" s="215">
        <f ca="1">W101+X101</f>
        <v>5000</v>
      </c>
    </row>
    <row r="102" spans="1:25" ht="15">
      <c r="A102" s="241"/>
      <c r="B102" s="240" t="s">
        <v>24</v>
      </c>
      <c r="C102" s="243"/>
      <c r="D102" s="272"/>
      <c r="E102" s="244"/>
      <c r="F102" s="270"/>
      <c r="G102" s="31"/>
      <c r="H102" s="31"/>
      <c r="I102" s="31"/>
      <c r="J102" s="145" t="str">
        <f t="shared" si="65"/>
        <v/>
      </c>
      <c r="K102" s="31">
        <v>1</v>
      </c>
      <c r="L102" s="31"/>
      <c r="M102" s="223">
        <f>IF(L102&lt;&gt;"",L102,DH!$J$2-DH!$K$2)</f>
        <v>7</v>
      </c>
      <c r="N102" s="215">
        <f ca="1">IF(G102&lt;&gt;"",POWER($O102/DH!$I$4,INDIRECT(ADDRESS(MATCH($J102,DH!$K$5:$K$135,0)+4,4,1,0,"DH"),FALSE))*INDIRECT(ADDRESS(MATCH($J102,DH!$K$5:$K$135,0)+4,5,1,0,"DH"),FALSE)*$K102,0)</f>
        <v>0</v>
      </c>
      <c r="O102" s="262">
        <f ca="1">IF(M102&lt;&gt;0,(M102)/LN((DH!$J$2-$F101)/(DH!$J$2-M102-$F101)),0)</f>
        <v>17.264124236635023</v>
      </c>
      <c r="P102" s="225">
        <v>0</v>
      </c>
      <c r="Q102" s="215">
        <f t="shared" ref="Q102:Q103" ca="1" si="73">P102+N102</f>
        <v>0</v>
      </c>
      <c r="R102" s="145">
        <f ca="1">IF(M102&lt;&gt;0,60*($Q102)/(IF(Eingabetabelle!$K$5=Daten!$W$3,Daten!$Z$3,IF(Eingabetabelle!$K$5=Daten!$W$7,Daten!$Z$7,0))*(M102)*1000),0)</f>
        <v>0</v>
      </c>
      <c r="S102" s="262">
        <f t="shared" ca="1" si="67"/>
        <v>0</v>
      </c>
      <c r="T102" s="224">
        <f ca="1">IF(D101&gt;0,Q102/D101,0)</f>
        <v>0</v>
      </c>
      <c r="U102" s="31">
        <v>10</v>
      </c>
      <c r="V102" s="122" t="s">
        <v>67</v>
      </c>
      <c r="W102" s="166">
        <f ca="1">INDIRECT(ADDRESS(MATCH($V102&amp;Eingabetabelle!$K$5,Daten!$AA$3:$AA$33,0)+2,26,1,0,"Daten"),FALSE)*Heizkörperberechnung!$R102*Heizkörperberechnung!$R102</f>
        <v>0</v>
      </c>
      <c r="X102" s="31">
        <v>5000</v>
      </c>
      <c r="Y102" s="215">
        <f t="shared" ref="Y102:Y103" ca="1" si="74">W102+X102</f>
        <v>5000</v>
      </c>
    </row>
    <row r="103" spans="1:25" ht="15">
      <c r="A103" s="242"/>
      <c r="B103" s="240" t="s">
        <v>25</v>
      </c>
      <c r="C103" s="245"/>
      <c r="D103" s="273"/>
      <c r="E103" s="246"/>
      <c r="F103" s="271"/>
      <c r="G103" s="31"/>
      <c r="H103" s="31"/>
      <c r="I103" s="31"/>
      <c r="J103" s="145" t="str">
        <f t="shared" si="65"/>
        <v/>
      </c>
      <c r="K103" s="31">
        <v>1</v>
      </c>
      <c r="L103" s="31"/>
      <c r="M103" s="223">
        <f>IF(L103&lt;&gt;"",L103,DH!$J$2-DH!$K$2)</f>
        <v>7</v>
      </c>
      <c r="N103" s="215">
        <f ca="1">IF(G103&lt;&gt;"",POWER($O103/DH!$I$4,INDIRECT(ADDRESS(MATCH($J103,DH!$K$5:$K$135,0)+4,4,1,0,"DH"),FALSE))*INDIRECT(ADDRESS(MATCH($J103,DH!$K$5:$K$135,0)+4,5,1,0,"DH"),FALSE)*$K103,0)</f>
        <v>0</v>
      </c>
      <c r="O103" s="262">
        <f ca="1">IF(M103&lt;&gt;0,(M103)/LN((DH!$J$2-$F101)/(DH!$J$2-M103-$F101)),0)</f>
        <v>17.264124236635023</v>
      </c>
      <c r="P103" s="225">
        <v>0</v>
      </c>
      <c r="Q103" s="215">
        <f t="shared" ca="1" si="73"/>
        <v>0</v>
      </c>
      <c r="R103" s="145">
        <f ca="1">IF(M103&lt;&gt;0,60*($Q103)/(IF(Eingabetabelle!$K$5=Daten!$W$3,Daten!$Z$3,IF(Eingabetabelle!$K$5=Daten!$W$7,Daten!$Z$7,0))*(M103)*1000),0)</f>
        <v>0</v>
      </c>
      <c r="S103" s="262">
        <f t="shared" ca="1" si="67"/>
        <v>0</v>
      </c>
      <c r="T103" s="224">
        <f ca="1">IF(D101&gt;0,Q103/D101,0)</f>
        <v>0</v>
      </c>
      <c r="U103" s="31">
        <v>10</v>
      </c>
      <c r="V103" s="122" t="s">
        <v>67</v>
      </c>
      <c r="W103" s="166">
        <f ca="1">INDIRECT(ADDRESS(MATCH($V103&amp;Eingabetabelle!$K$5,Daten!$AA$3:$AA$33,0)+2,26,1,0,"Daten"),FALSE)*Heizkörperberechnung!$R103*Heizkörperberechnung!$R103</f>
        <v>0</v>
      </c>
      <c r="X103" s="31">
        <v>5000</v>
      </c>
      <c r="Y103" s="215">
        <f t="shared" ca="1" si="74"/>
        <v>5000</v>
      </c>
    </row>
    <row r="104" spans="1:25" ht="15">
      <c r="A104" s="32" t="str">
        <f>Eingabetabelle!A38</f>
        <v>DG</v>
      </c>
      <c r="B104" s="32" t="str">
        <f>Eingabetabelle!B38</f>
        <v>Raum_5</v>
      </c>
      <c r="C104" s="32" t="str">
        <f ca="1">IF(Eingabetabelle!$K$4="X",INDIRECT(ADDRESS(7,14,1,1,CONCATENATE($A104,"_",$B104))),Eingabetabelle!$C38)</f>
        <v>Testraum</v>
      </c>
      <c r="D104" s="215">
        <f ca="1">IF(Eingabetabelle!$K$4="X",INDIRECT(ADDRESS(62,18,1,1,CONCATENATE($A104,"_",$B104))),Eingabetabelle!$D38)</f>
        <v>0</v>
      </c>
      <c r="E104" s="145">
        <f ca="1">IF(Eingabetabelle!$K$4="X",INDIRECT(ADDRESS(17,7,1,1,CONCATENATE($A104,"_",$B104))),Eingabetabelle!$E38)</f>
        <v>0</v>
      </c>
      <c r="F104" s="262">
        <f ca="1">IF(Eingabetabelle!$K$4="X",INDIRECT(ADDRESS(9,7,1,1,CONCATENATE($A104,"_",$B104))),Eingabetabelle!$F38)</f>
        <v>24</v>
      </c>
      <c r="G104" s="31"/>
      <c r="H104" s="31"/>
      <c r="I104" s="31"/>
      <c r="J104" s="145" t="str">
        <f t="shared" si="65"/>
        <v/>
      </c>
      <c r="K104" s="31">
        <v>1</v>
      </c>
      <c r="L104" s="31"/>
      <c r="M104" s="223">
        <f>IF(L104&lt;&gt;"",L104,DH!$J$2-DH!$K$2)</f>
        <v>7</v>
      </c>
      <c r="N104" s="215">
        <f ca="1">IF(G104&lt;&gt;"",POWER($O104/DH!$I$4,INDIRECT(ADDRESS(MATCH($J104,DH!$K$5:$K$135,0)+4,4,1,0,"DH"),FALSE))*INDIRECT(ADDRESS(MATCH($J104,DH!$K$5:$K$135,0)+4,5,1,0,"DH"),FALSE)*$K104,0)</f>
        <v>0</v>
      </c>
      <c r="O104" s="262">
        <f ca="1">IF(M104&lt;&gt;0,(M104)/LN((DH!$J$2-$F104)/(DH!$J$2-M104-$F104)),0)</f>
        <v>17.264124236635023</v>
      </c>
      <c r="P104" s="225">
        <v>0</v>
      </c>
      <c r="Q104" s="215">
        <f ca="1">P104+N104</f>
        <v>0</v>
      </c>
      <c r="R104" s="145">
        <f ca="1">IF(M104&lt;&gt;0,60*($Q104)/(IF(Eingabetabelle!$K$5=Daten!$W$3,Daten!$Z$3,IF(Eingabetabelle!$K$5=Daten!$W$7,Daten!$Z$7,0))*(M104)*1000),0)</f>
        <v>0</v>
      </c>
      <c r="S104" s="262">
        <f ca="1">R104*60</f>
        <v>0</v>
      </c>
      <c r="T104" s="224">
        <f ca="1">IF(D104&gt;0,Q104/D104,0)</f>
        <v>0</v>
      </c>
      <c r="U104" s="31">
        <v>10</v>
      </c>
      <c r="V104" s="122" t="s">
        <v>67</v>
      </c>
      <c r="W104" s="166">
        <f ca="1">INDIRECT(ADDRESS(MATCH($V104&amp;Eingabetabelle!$K$5,Daten!$AA$3:$AA$33,0)+2,26,1,0,"Daten"),FALSE)*Heizkörperberechnung!$R104*Heizkörperberechnung!$R104</f>
        <v>0</v>
      </c>
      <c r="X104" s="31">
        <v>5000</v>
      </c>
      <c r="Y104" s="215">
        <f ca="1">W104+X104</f>
        <v>5000</v>
      </c>
    </row>
    <row r="105" spans="1:25" ht="15">
      <c r="A105" s="241"/>
      <c r="B105" s="240" t="s">
        <v>24</v>
      </c>
      <c r="C105" s="243"/>
      <c r="D105" s="272"/>
      <c r="E105" s="244"/>
      <c r="F105" s="270"/>
      <c r="G105" s="31"/>
      <c r="H105" s="31"/>
      <c r="I105" s="31"/>
      <c r="J105" s="145" t="str">
        <f t="shared" si="65"/>
        <v/>
      </c>
      <c r="K105" s="31">
        <v>1</v>
      </c>
      <c r="L105" s="31"/>
      <c r="M105" s="223">
        <f>IF(L105&lt;&gt;"",L105,DH!$J$2-DH!$K$2)</f>
        <v>7</v>
      </c>
      <c r="N105" s="215">
        <f ca="1">IF(G105&lt;&gt;"",POWER($O105/DH!$I$4,INDIRECT(ADDRESS(MATCH($J105,DH!$K$5:$K$135,0)+4,4,1,0,"DH"),FALSE))*INDIRECT(ADDRESS(MATCH($J105,DH!$K$5:$K$135,0)+4,5,1,0,"DH"),FALSE)*$K105,0)</f>
        <v>0</v>
      </c>
      <c r="O105" s="262">
        <f ca="1">IF(M105&lt;&gt;0,(M105)/LN((DH!$J$2-$F104)/(DH!$J$2-M105-$F104)),0)</f>
        <v>17.264124236635023</v>
      </c>
      <c r="P105" s="225">
        <v>0</v>
      </c>
      <c r="Q105" s="215">
        <f t="shared" ref="Q105:Q106" ca="1" si="75">P105+N105</f>
        <v>0</v>
      </c>
      <c r="R105" s="145">
        <f ca="1">IF(M105&lt;&gt;0,60*($Q105)/(IF(Eingabetabelle!$K$5=Daten!$W$3,Daten!$Z$3,IF(Eingabetabelle!$K$5=Daten!$W$7,Daten!$Z$7,0))*(M105)*1000),0)</f>
        <v>0</v>
      </c>
      <c r="S105" s="262">
        <f t="shared" ca="1" si="67"/>
        <v>0</v>
      </c>
      <c r="T105" s="224">
        <f ca="1">IF(D104&gt;0,Q105/D104,0)</f>
        <v>0</v>
      </c>
      <c r="U105" s="31">
        <v>10</v>
      </c>
      <c r="V105" s="122" t="s">
        <v>67</v>
      </c>
      <c r="W105" s="166">
        <f ca="1">INDIRECT(ADDRESS(MATCH($V105&amp;Eingabetabelle!$K$5,Daten!$AA$3:$AA$33,0)+2,26,1,0,"Daten"),FALSE)*Heizkörperberechnung!$R105*Heizkörperberechnung!$R105</f>
        <v>0</v>
      </c>
      <c r="X105" s="31">
        <v>5000</v>
      </c>
      <c r="Y105" s="215">
        <f t="shared" ref="Y105:Y106" ca="1" si="76">W105+X105</f>
        <v>5000</v>
      </c>
    </row>
    <row r="106" spans="1:25" ht="15">
      <c r="A106" s="242"/>
      <c r="B106" s="240" t="s">
        <v>25</v>
      </c>
      <c r="C106" s="245"/>
      <c r="D106" s="273"/>
      <c r="E106" s="246"/>
      <c r="F106" s="271"/>
      <c r="G106" s="31"/>
      <c r="H106" s="31"/>
      <c r="I106" s="31"/>
      <c r="J106" s="145" t="str">
        <f t="shared" si="65"/>
        <v/>
      </c>
      <c r="K106" s="31">
        <v>1</v>
      </c>
      <c r="L106" s="31"/>
      <c r="M106" s="223">
        <f>IF(L106&lt;&gt;"",L106,DH!$J$2-DH!$K$2)</f>
        <v>7</v>
      </c>
      <c r="N106" s="215">
        <f ca="1">IF(G106&lt;&gt;"",POWER($O106/DH!$I$4,INDIRECT(ADDRESS(MATCH($J106,DH!$K$5:$K$135,0)+4,4,1,0,"DH"),FALSE))*INDIRECT(ADDRESS(MATCH($J106,DH!$K$5:$K$135,0)+4,5,1,0,"DH"),FALSE)*$K106,0)</f>
        <v>0</v>
      </c>
      <c r="O106" s="262">
        <f ca="1">IF(M106&lt;&gt;0,(M106)/LN((DH!$J$2-$F104)/(DH!$J$2-M106-$F104)),0)</f>
        <v>17.264124236635023</v>
      </c>
      <c r="P106" s="225">
        <v>0</v>
      </c>
      <c r="Q106" s="215">
        <f t="shared" ca="1" si="75"/>
        <v>0</v>
      </c>
      <c r="R106" s="145">
        <f ca="1">IF(M106&lt;&gt;0,60*($Q106)/(IF(Eingabetabelle!$K$5=Daten!$W$3,Daten!$Z$3,IF(Eingabetabelle!$K$5=Daten!$W$7,Daten!$Z$7,0))*(M106)*1000),0)</f>
        <v>0</v>
      </c>
      <c r="S106" s="262">
        <f t="shared" ca="1" si="67"/>
        <v>0</v>
      </c>
      <c r="T106" s="224">
        <f ca="1">IF(D104&gt;0,Q106/D104,0)</f>
        <v>0</v>
      </c>
      <c r="U106" s="31">
        <v>10</v>
      </c>
      <c r="V106" s="122" t="s">
        <v>67</v>
      </c>
      <c r="W106" s="166">
        <f ca="1">INDIRECT(ADDRESS(MATCH($V106&amp;Eingabetabelle!$K$5,Daten!$AA$3:$AA$33,0)+2,26,1,0,"Daten"),FALSE)*Heizkörperberechnung!$R106*Heizkörperberechnung!$R106</f>
        <v>0</v>
      </c>
      <c r="X106" s="31">
        <v>5000</v>
      </c>
      <c r="Y106" s="215">
        <f t="shared" ca="1" si="76"/>
        <v>5000</v>
      </c>
    </row>
    <row r="107" spans="1:25" ht="15">
      <c r="A107" s="32" t="str">
        <f>Eingabetabelle!A39</f>
        <v>DG</v>
      </c>
      <c r="B107" s="32" t="str">
        <f>Eingabetabelle!B39</f>
        <v>Raum_6</v>
      </c>
      <c r="C107" s="32" t="str">
        <f ca="1">IF(Eingabetabelle!$K$4="X",INDIRECT(ADDRESS(7,14,1,1,CONCATENATE($A107,"_",$B107))),Eingabetabelle!$C39)</f>
        <v>Testraum</v>
      </c>
      <c r="D107" s="215">
        <f ca="1">IF(Eingabetabelle!$K$4="X",INDIRECT(ADDRESS(62,18,1,1,CONCATENATE($A107,"_",$B107))),Eingabetabelle!$D39)</f>
        <v>0</v>
      </c>
      <c r="E107" s="145">
        <f ca="1">IF(Eingabetabelle!$K$4="X",INDIRECT(ADDRESS(17,7,1,1,CONCATENATE($A107,"_",$B107))),Eingabetabelle!$E39)</f>
        <v>0</v>
      </c>
      <c r="F107" s="262">
        <f ca="1">IF(Eingabetabelle!$K$4="X",INDIRECT(ADDRESS(9,7,1,1,CONCATENATE($A107,"_",$B107))),Eingabetabelle!$F39)</f>
        <v>24</v>
      </c>
      <c r="G107" s="31"/>
      <c r="H107" s="31"/>
      <c r="I107" s="31"/>
      <c r="J107" s="145" t="str">
        <f t="shared" si="65"/>
        <v/>
      </c>
      <c r="K107" s="31">
        <v>1</v>
      </c>
      <c r="L107" s="31"/>
      <c r="M107" s="223">
        <f>IF(L107&lt;&gt;"",L107,DH!$J$2-DH!$K$2)</f>
        <v>7</v>
      </c>
      <c r="N107" s="215">
        <f ca="1">IF(G107&lt;&gt;"",POWER($O107/DH!$I$4,INDIRECT(ADDRESS(MATCH($J107,DH!$K$5:$K$135,0)+4,4,1,0,"DH"),FALSE))*INDIRECT(ADDRESS(MATCH($J107,DH!$K$5:$K$135,0)+4,5,1,0,"DH"),FALSE)*$K107,0)</f>
        <v>0</v>
      </c>
      <c r="O107" s="262">
        <f ca="1">IF(M107&lt;&gt;0,(M107)/LN((DH!$J$2-$F107)/(DH!$J$2-M107-$F107)),0)</f>
        <v>17.264124236635023</v>
      </c>
      <c r="P107" s="225">
        <v>0</v>
      </c>
      <c r="Q107" s="215">
        <f ca="1">P107+N107</f>
        <v>0</v>
      </c>
      <c r="R107" s="145">
        <f ca="1">IF(M107&lt;&gt;0,60*($Q107)/(IF(Eingabetabelle!$K$5=Daten!$W$3,Daten!$Z$3,IF(Eingabetabelle!$K$5=Daten!$W$7,Daten!$Z$7,0))*(M107)*1000),0)</f>
        <v>0</v>
      </c>
      <c r="S107" s="262">
        <f ca="1">R107*60</f>
        <v>0</v>
      </c>
      <c r="T107" s="224">
        <f ca="1">IF(D107&gt;0,Q107/D107,0)</f>
        <v>0</v>
      </c>
      <c r="U107" s="31">
        <v>10</v>
      </c>
      <c r="V107" s="122" t="s">
        <v>67</v>
      </c>
      <c r="W107" s="166">
        <f ca="1">INDIRECT(ADDRESS(MATCH($V107&amp;Eingabetabelle!$K$5,Daten!$AA$3:$AA$33,0)+2,26,1,0,"Daten"),FALSE)*Heizkörperberechnung!$R107*Heizkörperberechnung!$R107</f>
        <v>0</v>
      </c>
      <c r="X107" s="31">
        <v>5000</v>
      </c>
      <c r="Y107" s="215">
        <f ca="1">W107+X107</f>
        <v>5000</v>
      </c>
    </row>
    <row r="108" spans="1:25" ht="15">
      <c r="A108" s="241"/>
      <c r="B108" s="240" t="s">
        <v>24</v>
      </c>
      <c r="C108" s="243"/>
      <c r="D108" s="272"/>
      <c r="E108" s="244"/>
      <c r="F108" s="270"/>
      <c r="G108" s="31"/>
      <c r="H108" s="31"/>
      <c r="I108" s="31"/>
      <c r="J108" s="145" t="str">
        <f t="shared" si="65"/>
        <v/>
      </c>
      <c r="K108" s="31">
        <v>1</v>
      </c>
      <c r="L108" s="31"/>
      <c r="M108" s="223">
        <f>IF(L108&lt;&gt;"",L108,DH!$J$2-DH!$K$2)</f>
        <v>7</v>
      </c>
      <c r="N108" s="215">
        <f ca="1">IF(G108&lt;&gt;"",POWER($O108/DH!$I$4,INDIRECT(ADDRESS(MATCH($J108,DH!$K$5:$K$135,0)+4,4,1,0,"DH"),FALSE))*INDIRECT(ADDRESS(MATCH($J108,DH!$K$5:$K$135,0)+4,5,1,0,"DH"),FALSE)*$K108,0)</f>
        <v>0</v>
      </c>
      <c r="O108" s="262">
        <f ca="1">IF(M108&lt;&gt;0,(M108)/LN((DH!$J$2-$F107)/(DH!$J$2-M108-$F107)),0)</f>
        <v>17.264124236635023</v>
      </c>
      <c r="P108" s="225">
        <v>0</v>
      </c>
      <c r="Q108" s="215">
        <f t="shared" ref="Q108:Q109" ca="1" si="77">P108+N108</f>
        <v>0</v>
      </c>
      <c r="R108" s="145">
        <f ca="1">IF(M108&lt;&gt;0,60*($Q108)/(IF(Eingabetabelle!$K$5=Daten!$W$3,Daten!$Z$3,IF(Eingabetabelle!$K$5=Daten!$W$7,Daten!$Z$7,0))*(M108)*1000),0)</f>
        <v>0</v>
      </c>
      <c r="S108" s="262">
        <f t="shared" ca="1" si="67"/>
        <v>0</v>
      </c>
      <c r="T108" s="224">
        <f ca="1">IF(D107&gt;0,Q108/D107,0)</f>
        <v>0</v>
      </c>
      <c r="U108" s="31">
        <v>10</v>
      </c>
      <c r="V108" s="122" t="s">
        <v>67</v>
      </c>
      <c r="W108" s="166">
        <f ca="1">INDIRECT(ADDRESS(MATCH($V108&amp;Eingabetabelle!$K$5,Daten!$AA$3:$AA$33,0)+2,26,1,0,"Daten"),FALSE)*Heizkörperberechnung!$R108*Heizkörperberechnung!$R108</f>
        <v>0</v>
      </c>
      <c r="X108" s="31">
        <v>5000</v>
      </c>
      <c r="Y108" s="215">
        <f t="shared" ref="Y108:Y109" ca="1" si="78">W108+X108</f>
        <v>5000</v>
      </c>
    </row>
    <row r="109" spans="1:25" ht="15">
      <c r="A109" s="242"/>
      <c r="B109" s="240" t="s">
        <v>25</v>
      </c>
      <c r="C109" s="245"/>
      <c r="D109" s="273"/>
      <c r="E109" s="246"/>
      <c r="F109" s="271"/>
      <c r="G109" s="31"/>
      <c r="H109" s="31"/>
      <c r="I109" s="31"/>
      <c r="J109" s="145" t="str">
        <f t="shared" si="65"/>
        <v/>
      </c>
      <c r="K109" s="31">
        <v>1</v>
      </c>
      <c r="L109" s="31"/>
      <c r="M109" s="223">
        <f>IF(L109&lt;&gt;"",L109,DH!$J$2-DH!$K$2)</f>
        <v>7</v>
      </c>
      <c r="N109" s="215">
        <f ca="1">IF(G109&lt;&gt;"",POWER($O109/DH!$I$4,INDIRECT(ADDRESS(MATCH($J109,DH!$K$5:$K$135,0)+4,4,1,0,"DH"),FALSE))*INDIRECT(ADDRESS(MATCH($J109,DH!$K$5:$K$135,0)+4,5,1,0,"DH"),FALSE)*$K109,0)</f>
        <v>0</v>
      </c>
      <c r="O109" s="262">
        <f ca="1">IF(M109&lt;&gt;0,(M109)/LN((DH!$J$2-$F107)/(DH!$J$2-M109-$F107)),0)</f>
        <v>17.264124236635023</v>
      </c>
      <c r="P109" s="225">
        <v>0</v>
      </c>
      <c r="Q109" s="215">
        <f t="shared" ca="1" si="77"/>
        <v>0</v>
      </c>
      <c r="R109" s="145">
        <f ca="1">IF(M109&lt;&gt;0,60*($Q109)/(IF(Eingabetabelle!$K$5=Daten!$W$3,Daten!$Z$3,IF(Eingabetabelle!$K$5=Daten!$W$7,Daten!$Z$7,0))*(M109)*1000),0)</f>
        <v>0</v>
      </c>
      <c r="S109" s="262">
        <f t="shared" ca="1" si="67"/>
        <v>0</v>
      </c>
      <c r="T109" s="224">
        <f ca="1">IF(D107&gt;0,Q109/D107,0)</f>
        <v>0</v>
      </c>
      <c r="U109" s="31">
        <v>10</v>
      </c>
      <c r="V109" s="122" t="s">
        <v>67</v>
      </c>
      <c r="W109" s="166">
        <f ca="1">INDIRECT(ADDRESS(MATCH($V109&amp;Eingabetabelle!$K$5,Daten!$AA$3:$AA$33,0)+2,26,1,0,"Daten"),FALSE)*Heizkörperberechnung!$R109*Heizkörperberechnung!$R109</f>
        <v>0</v>
      </c>
      <c r="X109" s="31">
        <v>5000</v>
      </c>
      <c r="Y109" s="215">
        <f t="shared" ca="1" si="78"/>
        <v>5000</v>
      </c>
    </row>
    <row r="110" spans="1:25" ht="15">
      <c r="A110" s="32" t="str">
        <f>Eingabetabelle!A40</f>
        <v>DG</v>
      </c>
      <c r="B110" s="32" t="str">
        <f>Eingabetabelle!B40</f>
        <v>Raum_7</v>
      </c>
      <c r="C110" s="32" t="str">
        <f ca="1">IF(Eingabetabelle!$K$4="X",INDIRECT(ADDRESS(7,14,1,1,CONCATENATE($A110,"_",$B110))),Eingabetabelle!$C40)</f>
        <v>Testraum</v>
      </c>
      <c r="D110" s="215">
        <f ca="1">IF(Eingabetabelle!$K$4="X",INDIRECT(ADDRESS(62,18,1,1,CONCATENATE($A110,"_",$B110))),Eingabetabelle!$D40)</f>
        <v>0</v>
      </c>
      <c r="E110" s="145">
        <f ca="1">IF(Eingabetabelle!$K$4="X",INDIRECT(ADDRESS(17,7,1,1,CONCATENATE($A110,"_",$B110))),Eingabetabelle!$E40)</f>
        <v>0</v>
      </c>
      <c r="F110" s="262">
        <f ca="1">IF(Eingabetabelle!$K$4="X",INDIRECT(ADDRESS(9,7,1,1,CONCATENATE($A110,"_",$B110))),Eingabetabelle!$F40)</f>
        <v>24</v>
      </c>
      <c r="G110" s="31"/>
      <c r="H110" s="31"/>
      <c r="I110" s="31"/>
      <c r="J110" s="145" t="str">
        <f t="shared" si="65"/>
        <v/>
      </c>
      <c r="K110" s="31">
        <v>1</v>
      </c>
      <c r="L110" s="31"/>
      <c r="M110" s="223">
        <f>IF(L110&lt;&gt;"",L110,DH!$J$2-DH!$K$2)</f>
        <v>7</v>
      </c>
      <c r="N110" s="215">
        <f ca="1">IF(G110&lt;&gt;"",POWER($O110/DH!$I$4,INDIRECT(ADDRESS(MATCH($J110,DH!$K$5:$K$135,0)+4,4,1,0,"DH"),FALSE))*INDIRECT(ADDRESS(MATCH($J110,DH!$K$5:$K$135,0)+4,5,1,0,"DH"),FALSE)*$K110,0)</f>
        <v>0</v>
      </c>
      <c r="O110" s="262">
        <f ca="1">IF(M110&lt;&gt;0,(M110)/LN((DH!$J$2-$F110)/(DH!$J$2-M110-$F110)),0)</f>
        <v>17.264124236635023</v>
      </c>
      <c r="P110" s="225">
        <v>0</v>
      </c>
      <c r="Q110" s="215">
        <f ca="1">P110+N110</f>
        <v>0</v>
      </c>
      <c r="R110" s="145">
        <f ca="1">IF(M110&lt;&gt;0,60*($Q110)/(IF(Eingabetabelle!$K$5=Daten!$W$3,Daten!$Z$3,IF(Eingabetabelle!$K$5=Daten!$W$7,Daten!$Z$7,0))*(M110)*1000),0)</f>
        <v>0</v>
      </c>
      <c r="S110" s="262">
        <f ca="1">R110*60</f>
        <v>0</v>
      </c>
      <c r="T110" s="224">
        <f ca="1">IF(D110&gt;0,Q110/D110,0)</f>
        <v>0</v>
      </c>
      <c r="U110" s="31">
        <v>10</v>
      </c>
      <c r="V110" s="122" t="s">
        <v>67</v>
      </c>
      <c r="W110" s="166">
        <f ca="1">INDIRECT(ADDRESS(MATCH($V110&amp;Eingabetabelle!$K$5,Daten!$AA$3:$AA$33,0)+2,26,1,0,"Daten"),FALSE)*Heizkörperberechnung!$R110*Heizkörperberechnung!$R110</f>
        <v>0</v>
      </c>
      <c r="X110" s="31">
        <v>5000</v>
      </c>
      <c r="Y110" s="215">
        <f ca="1">W110+X110</f>
        <v>5000</v>
      </c>
    </row>
    <row r="111" spans="1:25" ht="15">
      <c r="A111" s="241"/>
      <c r="B111" s="240" t="s">
        <v>24</v>
      </c>
      <c r="C111" s="243"/>
      <c r="D111" s="272"/>
      <c r="E111" s="244"/>
      <c r="F111" s="270"/>
      <c r="G111" s="31"/>
      <c r="H111" s="31"/>
      <c r="I111" s="31"/>
      <c r="J111" s="145" t="str">
        <f t="shared" si="65"/>
        <v/>
      </c>
      <c r="K111" s="31">
        <v>1</v>
      </c>
      <c r="L111" s="31"/>
      <c r="M111" s="223">
        <f>IF(L111&lt;&gt;"",L111,DH!$J$2-DH!$K$2)</f>
        <v>7</v>
      </c>
      <c r="N111" s="215">
        <f ca="1">IF(G111&lt;&gt;"",POWER($O111/DH!$I$4,INDIRECT(ADDRESS(MATCH($J111,DH!$K$5:$K$135,0)+4,4,1,0,"DH"),FALSE))*INDIRECT(ADDRESS(MATCH($J111,DH!$K$5:$K$135,0)+4,5,1,0,"DH"),FALSE)*$K111,0)</f>
        <v>0</v>
      </c>
      <c r="O111" s="262">
        <f ca="1">IF(M111&lt;&gt;0,(M111)/LN((DH!$J$2-$F110)/(DH!$J$2-M111-$F110)),0)</f>
        <v>17.264124236635023</v>
      </c>
      <c r="P111" s="225">
        <v>0</v>
      </c>
      <c r="Q111" s="215">
        <f t="shared" ref="Q111:Q112" ca="1" si="79">P111+N111</f>
        <v>0</v>
      </c>
      <c r="R111" s="145">
        <f ca="1">IF(M111&lt;&gt;0,60*($Q111)/(IF(Eingabetabelle!$K$5=Daten!$W$3,Daten!$Z$3,IF(Eingabetabelle!$K$5=Daten!$W$7,Daten!$Z$7,0))*(M111)*1000),0)</f>
        <v>0</v>
      </c>
      <c r="S111" s="262">
        <f t="shared" ca="1" si="67"/>
        <v>0</v>
      </c>
      <c r="T111" s="224">
        <f ca="1">IF(D110&gt;0,Q111/D110,0)</f>
        <v>0</v>
      </c>
      <c r="U111" s="31">
        <v>10</v>
      </c>
      <c r="V111" s="122" t="s">
        <v>67</v>
      </c>
      <c r="W111" s="166">
        <f ca="1">INDIRECT(ADDRESS(MATCH($V111&amp;Eingabetabelle!$K$5,Daten!$AA$3:$AA$33,0)+2,26,1,0,"Daten"),FALSE)*Heizkörperberechnung!$R111*Heizkörperberechnung!$R111</f>
        <v>0</v>
      </c>
      <c r="X111" s="31">
        <v>5000</v>
      </c>
      <c r="Y111" s="215">
        <f t="shared" ref="Y111:Y112" ca="1" si="80">W111+X111</f>
        <v>5000</v>
      </c>
    </row>
    <row r="112" spans="1:25" ht="15">
      <c r="A112" s="242"/>
      <c r="B112" s="240" t="s">
        <v>25</v>
      </c>
      <c r="C112" s="245"/>
      <c r="D112" s="273"/>
      <c r="E112" s="246"/>
      <c r="F112" s="271"/>
      <c r="G112" s="31"/>
      <c r="H112" s="31"/>
      <c r="I112" s="31"/>
      <c r="J112" s="145" t="str">
        <f t="shared" si="65"/>
        <v/>
      </c>
      <c r="K112" s="31">
        <v>1</v>
      </c>
      <c r="L112" s="31"/>
      <c r="M112" s="223">
        <f>IF(L112&lt;&gt;"",L112,DH!$J$2-DH!$K$2)</f>
        <v>7</v>
      </c>
      <c r="N112" s="215">
        <f ca="1">IF(G112&lt;&gt;"",POWER($O112/DH!$I$4,INDIRECT(ADDRESS(MATCH($J112,DH!$K$5:$K$135,0)+4,4,1,0,"DH"),FALSE))*INDIRECT(ADDRESS(MATCH($J112,DH!$K$5:$K$135,0)+4,5,1,0,"DH"),FALSE)*$K112,0)</f>
        <v>0</v>
      </c>
      <c r="O112" s="262">
        <f ca="1">IF(M112&lt;&gt;0,(M112)/LN((DH!$J$2-$F110)/(DH!$J$2-M112-$F110)),0)</f>
        <v>17.264124236635023</v>
      </c>
      <c r="P112" s="225">
        <v>0</v>
      </c>
      <c r="Q112" s="215">
        <f t="shared" ca="1" si="79"/>
        <v>0</v>
      </c>
      <c r="R112" s="145">
        <f ca="1">IF(M112&lt;&gt;0,60*($Q112)/(IF(Eingabetabelle!$K$5=Daten!$W$3,Daten!$Z$3,IF(Eingabetabelle!$K$5=Daten!$W$7,Daten!$Z$7,0))*(M112)*1000),0)</f>
        <v>0</v>
      </c>
      <c r="S112" s="262">
        <f t="shared" ca="1" si="67"/>
        <v>0</v>
      </c>
      <c r="T112" s="224">
        <f ca="1">IF(D110&gt;0,Q112/D110,0)</f>
        <v>0</v>
      </c>
      <c r="U112" s="31">
        <v>10</v>
      </c>
      <c r="V112" s="122" t="s">
        <v>67</v>
      </c>
      <c r="W112" s="166">
        <f ca="1">INDIRECT(ADDRESS(MATCH($V112&amp;Eingabetabelle!$K$5,Daten!$AA$3:$AA$33,0)+2,26,1,0,"Daten"),FALSE)*Heizkörperberechnung!$R112*Heizkörperberechnung!$R112</f>
        <v>0</v>
      </c>
      <c r="X112" s="31">
        <v>5000</v>
      </c>
      <c r="Y112" s="215">
        <f t="shared" ca="1" si="80"/>
        <v>5000</v>
      </c>
    </row>
    <row r="113" spans="1:25" ht="15">
      <c r="A113" s="32" t="str">
        <f>Eingabetabelle!A41</f>
        <v>DG</v>
      </c>
      <c r="B113" s="32" t="str">
        <f>Eingabetabelle!B41</f>
        <v>Raum_1.1</v>
      </c>
      <c r="C113" s="32" t="str">
        <f ca="1">IF(Eingabetabelle!$K$4="X",INDIRECT(ADDRESS(7,14,1,1,CONCATENATE($A113,"_",$B113))),Eingabetabelle!$C41)</f>
        <v>Testraum</v>
      </c>
      <c r="D113" s="215">
        <f ca="1">IF(Eingabetabelle!$K$4="X",INDIRECT(ADDRESS(62,18,1,1,CONCATENATE($A113,"_",$B113))),Eingabetabelle!$D41)</f>
        <v>0</v>
      </c>
      <c r="E113" s="145">
        <f ca="1">IF(Eingabetabelle!$K$4="X",INDIRECT(ADDRESS(17,7,1,1,CONCATENATE($A113,"_",$B113))),Eingabetabelle!$E41)</f>
        <v>0</v>
      </c>
      <c r="F113" s="262">
        <f ca="1">IF(Eingabetabelle!$K$4="X",INDIRECT(ADDRESS(9,7,1,1,CONCATENATE($A113,"_",$B113))),Eingabetabelle!$F41)</f>
        <v>24</v>
      </c>
      <c r="G113" s="31"/>
      <c r="H113" s="31"/>
      <c r="I113" s="31"/>
      <c r="J113" s="145" t="str">
        <f t="shared" si="65"/>
        <v/>
      </c>
      <c r="K113" s="31">
        <v>1</v>
      </c>
      <c r="L113" s="31"/>
      <c r="M113" s="223">
        <f>IF(L113&lt;&gt;"",L113,DH!$J$2-DH!$K$2)</f>
        <v>7</v>
      </c>
      <c r="N113" s="215">
        <f ca="1">IF(G113&lt;&gt;"",POWER($O113/DH!$I$4,INDIRECT(ADDRESS(MATCH($J113,DH!$K$5:$K$135,0)+4,4,1,0,"DH"),FALSE))*INDIRECT(ADDRESS(MATCH($J113,DH!$K$5:$K$135,0)+4,5,1,0,"DH"),FALSE)*$K113,0)</f>
        <v>0</v>
      </c>
      <c r="O113" s="262">
        <f ca="1">IF(M113&lt;&gt;0,(M113)/LN((DH!$J$2-$F113)/(DH!$J$2-M113-$F113)),0)</f>
        <v>17.264124236635023</v>
      </c>
      <c r="P113" s="225">
        <v>0</v>
      </c>
      <c r="Q113" s="215">
        <f ca="1">P113+N113</f>
        <v>0</v>
      </c>
      <c r="R113" s="145">
        <f ca="1">IF(M113&lt;&gt;0,60*($Q113)/(IF(Eingabetabelle!$K$5=Daten!$W$3,Daten!$Z$3,IF(Eingabetabelle!$K$5=Daten!$W$7,Daten!$Z$7,0))*(M113)*1000),0)</f>
        <v>0</v>
      </c>
      <c r="S113" s="262">
        <f ca="1">R113*60</f>
        <v>0</v>
      </c>
      <c r="T113" s="224">
        <f ca="1">IF(D113&gt;0,Q113/D113,0)</f>
        <v>0</v>
      </c>
      <c r="U113" s="31">
        <v>10</v>
      </c>
      <c r="V113" s="122" t="s">
        <v>67</v>
      </c>
      <c r="W113" s="166">
        <f ca="1">INDIRECT(ADDRESS(MATCH($V113&amp;Eingabetabelle!$K$5,Daten!$AA$3:$AA$33,0)+2,26,1,0,"Daten"),FALSE)*Heizkörperberechnung!$R113*Heizkörperberechnung!$R113</f>
        <v>0</v>
      </c>
      <c r="X113" s="31">
        <v>5000</v>
      </c>
      <c r="Y113" s="215">
        <f ca="1">W113+X113</f>
        <v>5000</v>
      </c>
    </row>
    <row r="114" spans="1:25" ht="15">
      <c r="A114" s="241"/>
      <c r="B114" s="240" t="s">
        <v>24</v>
      </c>
      <c r="C114" s="243"/>
      <c r="D114" s="272"/>
      <c r="E114" s="244"/>
      <c r="F114" s="270"/>
      <c r="G114" s="31"/>
      <c r="H114" s="31"/>
      <c r="I114" s="31"/>
      <c r="J114" s="145" t="str">
        <f t="shared" si="65"/>
        <v/>
      </c>
      <c r="K114" s="31">
        <v>1</v>
      </c>
      <c r="L114" s="31"/>
      <c r="M114" s="223">
        <f>IF(L114&lt;&gt;"",L114,DH!$J$2-DH!$K$2)</f>
        <v>7</v>
      </c>
      <c r="N114" s="215">
        <f ca="1">IF(G114&lt;&gt;"",POWER($O114/DH!$I$4,INDIRECT(ADDRESS(MATCH($J114,DH!$K$5:$K$135,0)+4,4,1,0,"DH"),FALSE))*INDIRECT(ADDRESS(MATCH($J114,DH!$K$5:$K$135,0)+4,5,1,0,"DH"),FALSE)*$K114,0)</f>
        <v>0</v>
      </c>
      <c r="O114" s="262">
        <f ca="1">IF(M114&lt;&gt;0,(M114)/LN((DH!$J$2-$F113)/(DH!$J$2-M114-$F113)),0)</f>
        <v>17.264124236635023</v>
      </c>
      <c r="P114" s="225">
        <v>0</v>
      </c>
      <c r="Q114" s="215">
        <f t="shared" ref="Q114:Q115" ca="1" si="81">P114+N114</f>
        <v>0</v>
      </c>
      <c r="R114" s="145">
        <f ca="1">IF(M114&lt;&gt;0,60*($Q114)/(IF(Eingabetabelle!$K$5=Daten!$W$3,Daten!$Z$3,IF(Eingabetabelle!$K$5=Daten!$W$7,Daten!$Z$7,0))*(M114)*1000),0)</f>
        <v>0</v>
      </c>
      <c r="S114" s="262">
        <f t="shared" ca="1" si="67"/>
        <v>0</v>
      </c>
      <c r="T114" s="224">
        <f ca="1">IF(D113&gt;0,Q114/D113,0)</f>
        <v>0</v>
      </c>
      <c r="U114" s="31">
        <v>10</v>
      </c>
      <c r="V114" s="122" t="s">
        <v>67</v>
      </c>
      <c r="W114" s="166">
        <f ca="1">INDIRECT(ADDRESS(MATCH($V114&amp;Eingabetabelle!$K$5,Daten!$AA$3:$AA$33,0)+2,26,1,0,"Daten"),FALSE)*Heizkörperberechnung!$R114*Heizkörperberechnung!$R114</f>
        <v>0</v>
      </c>
      <c r="X114" s="31">
        <v>5000</v>
      </c>
      <c r="Y114" s="215">
        <f t="shared" ref="Y114:Y115" ca="1" si="82">W114+X114</f>
        <v>5000</v>
      </c>
    </row>
    <row r="115" spans="1:25" ht="15">
      <c r="A115" s="242"/>
      <c r="B115" s="240" t="s">
        <v>25</v>
      </c>
      <c r="C115" s="245"/>
      <c r="D115" s="273"/>
      <c r="E115" s="246"/>
      <c r="F115" s="271"/>
      <c r="G115" s="31"/>
      <c r="H115" s="31"/>
      <c r="I115" s="31"/>
      <c r="J115" s="145" t="str">
        <f t="shared" si="65"/>
        <v/>
      </c>
      <c r="K115" s="31">
        <v>1</v>
      </c>
      <c r="L115" s="31"/>
      <c r="M115" s="223">
        <f>IF(L115&lt;&gt;"",L115,DH!$J$2-DH!$K$2)</f>
        <v>7</v>
      </c>
      <c r="N115" s="215">
        <f ca="1">IF(G115&lt;&gt;"",POWER($O115/DH!$I$4,INDIRECT(ADDRESS(MATCH($J115,DH!$K$5:$K$135,0)+4,4,1,0,"DH"),FALSE))*INDIRECT(ADDRESS(MATCH($J115,DH!$K$5:$K$135,0)+4,5,1,0,"DH"),FALSE)*$K115,0)</f>
        <v>0</v>
      </c>
      <c r="O115" s="262">
        <f ca="1">IF(M115&lt;&gt;0,(M115)/LN((DH!$J$2-$F113)/(DH!$J$2-M115-$F113)),0)</f>
        <v>17.264124236635023</v>
      </c>
      <c r="P115" s="225">
        <v>0</v>
      </c>
      <c r="Q115" s="215">
        <f t="shared" ca="1" si="81"/>
        <v>0</v>
      </c>
      <c r="R115" s="145">
        <f ca="1">IF(M115&lt;&gt;0,60*($Q115)/(IF(Eingabetabelle!$K$5=Daten!$W$3,Daten!$Z$3,IF(Eingabetabelle!$K$5=Daten!$W$7,Daten!$Z$7,0))*(M115)*1000),0)</f>
        <v>0</v>
      </c>
      <c r="S115" s="262">
        <f t="shared" ca="1" si="67"/>
        <v>0</v>
      </c>
      <c r="T115" s="224">
        <f ca="1">IF(D113&gt;0,Q115/D113,0)</f>
        <v>0</v>
      </c>
      <c r="U115" s="31">
        <v>10</v>
      </c>
      <c r="V115" s="122" t="s">
        <v>67</v>
      </c>
      <c r="W115" s="166">
        <f ca="1">INDIRECT(ADDRESS(MATCH($V115&amp;Eingabetabelle!$K$5,Daten!$AA$3:$AA$33,0)+2,26,1,0,"Daten"),FALSE)*Heizkörperberechnung!$R115*Heizkörperberechnung!$R115</f>
        <v>0</v>
      </c>
      <c r="X115" s="31">
        <v>5000</v>
      </c>
      <c r="Y115" s="215">
        <f t="shared" ca="1" si="82"/>
        <v>5000</v>
      </c>
    </row>
    <row r="116" spans="1:25" ht="15">
      <c r="A116" s="32" t="str">
        <f>Eingabetabelle!A42</f>
        <v>DG</v>
      </c>
      <c r="B116" s="32" t="str">
        <f>Eingabetabelle!B42</f>
        <v>Raum_1.2</v>
      </c>
      <c r="C116" s="32" t="str">
        <f ca="1">IF(Eingabetabelle!$K$4="X",INDIRECT(ADDRESS(7,14,1,1,CONCATENATE($A116,"_",$B116))),Eingabetabelle!$C42)</f>
        <v>Testraum</v>
      </c>
      <c r="D116" s="215">
        <f ca="1">IF(Eingabetabelle!$K$4="X",INDIRECT(ADDRESS(62,18,1,1,CONCATENATE($A116,"_",$B116))),Eingabetabelle!$D42)</f>
        <v>0</v>
      </c>
      <c r="E116" s="145">
        <f ca="1">IF(Eingabetabelle!$K$4="X",INDIRECT(ADDRESS(17,7,1,1,CONCATENATE($A116,"_",$B116))),Eingabetabelle!$E42)</f>
        <v>0</v>
      </c>
      <c r="F116" s="262">
        <f ca="1">IF(Eingabetabelle!$K$4="X",INDIRECT(ADDRESS(9,7,1,1,CONCATENATE($A116,"_",$B116))),Eingabetabelle!$F42)</f>
        <v>24</v>
      </c>
      <c r="G116" s="31"/>
      <c r="H116" s="31"/>
      <c r="I116" s="31"/>
      <c r="J116" s="145" t="str">
        <f t="shared" si="65"/>
        <v/>
      </c>
      <c r="K116" s="31">
        <v>1</v>
      </c>
      <c r="L116" s="31"/>
      <c r="M116" s="223">
        <f>IF(L116&lt;&gt;"",L116,DH!$J$2-DH!$K$2)</f>
        <v>7</v>
      </c>
      <c r="N116" s="215">
        <f ca="1">IF(G116&lt;&gt;"",POWER($O116/DH!$I$4,INDIRECT(ADDRESS(MATCH($J116,DH!$K$5:$K$135,0)+4,4,1,0,"DH"),FALSE))*INDIRECT(ADDRESS(MATCH($J116,DH!$K$5:$K$135,0)+4,5,1,0,"DH"),FALSE)*$K116,0)</f>
        <v>0</v>
      </c>
      <c r="O116" s="262">
        <f ca="1">IF(M116&lt;&gt;0,(M116)/LN((DH!$J$2-$F116)/(DH!$J$2-M116-$F116)),0)</f>
        <v>17.264124236635023</v>
      </c>
      <c r="P116" s="225">
        <v>0</v>
      </c>
      <c r="Q116" s="215">
        <f ca="1">P116+N116</f>
        <v>0</v>
      </c>
      <c r="R116" s="145">
        <f ca="1">IF(M116&lt;&gt;0,60*($Q116)/(IF(Eingabetabelle!$K$5=Daten!$W$3,Daten!$Z$3,IF(Eingabetabelle!$K$5=Daten!$W$7,Daten!$Z$7,0))*(M116)*1000),0)</f>
        <v>0</v>
      </c>
      <c r="S116" s="262">
        <f ca="1">R116*60</f>
        <v>0</v>
      </c>
      <c r="T116" s="224">
        <f ca="1">IF(D116&gt;0,Q116/D116,0)</f>
        <v>0</v>
      </c>
      <c r="U116" s="31">
        <v>10</v>
      </c>
      <c r="V116" s="122" t="s">
        <v>67</v>
      </c>
      <c r="W116" s="166">
        <f ca="1">INDIRECT(ADDRESS(MATCH($V116&amp;Eingabetabelle!$K$5,Daten!$AA$3:$AA$33,0)+2,26,1,0,"Daten"),FALSE)*Heizkörperberechnung!$R116*Heizkörperberechnung!$R116</f>
        <v>0</v>
      </c>
      <c r="X116" s="31">
        <v>5000</v>
      </c>
      <c r="Y116" s="215">
        <f ca="1">W116+X116</f>
        <v>5000</v>
      </c>
    </row>
    <row r="117" spans="1:25" ht="15">
      <c r="A117" s="241"/>
      <c r="B117" s="240" t="s">
        <v>24</v>
      </c>
      <c r="C117" s="243"/>
      <c r="D117" s="272"/>
      <c r="E117" s="244"/>
      <c r="F117" s="270"/>
      <c r="G117" s="31"/>
      <c r="H117" s="31"/>
      <c r="I117" s="31"/>
      <c r="J117" s="145" t="str">
        <f t="shared" si="65"/>
        <v/>
      </c>
      <c r="K117" s="31">
        <v>1</v>
      </c>
      <c r="L117" s="31"/>
      <c r="M117" s="223">
        <f>IF(L117&lt;&gt;"",L117,DH!$J$2-DH!$K$2)</f>
        <v>7</v>
      </c>
      <c r="N117" s="215">
        <f ca="1">IF(G117&lt;&gt;"",POWER($O117/DH!$I$4,INDIRECT(ADDRESS(MATCH($J117,DH!$K$5:$K$135,0)+4,4,1,0,"DH"),FALSE))*INDIRECT(ADDRESS(MATCH($J117,DH!$K$5:$K$135,0)+4,5,1,0,"DH"),FALSE)*$K117,0)</f>
        <v>0</v>
      </c>
      <c r="O117" s="262">
        <f ca="1">IF(M117&lt;&gt;0,(M117)/LN((DH!$J$2-$F116)/(DH!$J$2-M117-$F116)),0)</f>
        <v>17.264124236635023</v>
      </c>
      <c r="P117" s="225">
        <v>0</v>
      </c>
      <c r="Q117" s="215">
        <f t="shared" ref="Q117:Q118" ca="1" si="83">P117+N117</f>
        <v>0</v>
      </c>
      <c r="R117" s="145">
        <f ca="1">IF(M117&lt;&gt;0,60*($Q117)/(IF(Eingabetabelle!$K$5=Daten!$W$3,Daten!$Z$3,IF(Eingabetabelle!$K$5=Daten!$W$7,Daten!$Z$7,0))*(M117)*1000),0)</f>
        <v>0</v>
      </c>
      <c r="S117" s="262">
        <f t="shared" ca="1" si="67"/>
        <v>0</v>
      </c>
      <c r="T117" s="224">
        <f ca="1">IF(D116&gt;0,Q117/D116,0)</f>
        <v>0</v>
      </c>
      <c r="U117" s="31">
        <v>10</v>
      </c>
      <c r="V117" s="122" t="s">
        <v>67</v>
      </c>
      <c r="W117" s="166">
        <f ca="1">INDIRECT(ADDRESS(MATCH($V117&amp;Eingabetabelle!$K$5,Daten!$AA$3:$AA$33,0)+2,26,1,0,"Daten"),FALSE)*Heizkörperberechnung!$R117*Heizkörperberechnung!$R117</f>
        <v>0</v>
      </c>
      <c r="X117" s="31">
        <v>5000</v>
      </c>
      <c r="Y117" s="215">
        <f t="shared" ref="Y117:Y118" ca="1" si="84">W117+X117</f>
        <v>5000</v>
      </c>
    </row>
    <row r="118" spans="1:25" ht="15">
      <c r="A118" s="242"/>
      <c r="B118" s="240" t="s">
        <v>25</v>
      </c>
      <c r="C118" s="245"/>
      <c r="D118" s="273"/>
      <c r="E118" s="246"/>
      <c r="F118" s="271"/>
      <c r="G118" s="31"/>
      <c r="H118" s="31"/>
      <c r="I118" s="31"/>
      <c r="J118" s="145" t="str">
        <f t="shared" si="65"/>
        <v/>
      </c>
      <c r="K118" s="31">
        <v>1</v>
      </c>
      <c r="L118" s="31"/>
      <c r="M118" s="223">
        <f>IF(L118&lt;&gt;"",L118,DH!$J$2-DH!$K$2)</f>
        <v>7</v>
      </c>
      <c r="N118" s="215">
        <f ca="1">IF(G118&lt;&gt;"",POWER($O118/DH!$I$4,INDIRECT(ADDRESS(MATCH($J118,DH!$K$5:$K$135,0)+4,4,1,0,"DH"),FALSE))*INDIRECT(ADDRESS(MATCH($J118,DH!$K$5:$K$135,0)+4,5,1,0,"DH"),FALSE)*$K118,0)</f>
        <v>0</v>
      </c>
      <c r="O118" s="262">
        <f ca="1">IF(M118&lt;&gt;0,(M118)/LN((DH!$J$2-$F116)/(DH!$J$2-M118-$F116)),0)</f>
        <v>17.264124236635023</v>
      </c>
      <c r="P118" s="225">
        <v>0</v>
      </c>
      <c r="Q118" s="215">
        <f t="shared" ca="1" si="83"/>
        <v>0</v>
      </c>
      <c r="R118" s="145">
        <f ca="1">IF(M118&lt;&gt;0,60*($Q118)/(IF(Eingabetabelle!$K$5=Daten!$W$3,Daten!$Z$3,IF(Eingabetabelle!$K$5=Daten!$W$7,Daten!$Z$7,0))*(M118)*1000),0)</f>
        <v>0</v>
      </c>
      <c r="S118" s="262">
        <f t="shared" ca="1" si="67"/>
        <v>0</v>
      </c>
      <c r="T118" s="224">
        <f ca="1">IF(D116&gt;0,Q118/D116,0)</f>
        <v>0</v>
      </c>
      <c r="U118" s="31">
        <v>10</v>
      </c>
      <c r="V118" s="122" t="s">
        <v>67</v>
      </c>
      <c r="W118" s="166">
        <f ca="1">INDIRECT(ADDRESS(MATCH($V118&amp;Eingabetabelle!$K$5,Daten!$AA$3:$AA$33,0)+2,26,1,0,"Daten"),FALSE)*Heizkörperberechnung!$R118*Heizkörperberechnung!$R118</f>
        <v>0</v>
      </c>
      <c r="X118" s="31">
        <v>5000</v>
      </c>
      <c r="Y118" s="215">
        <f t="shared" ca="1" si="84"/>
        <v>5000</v>
      </c>
    </row>
    <row r="121" spans="1:25">
      <c r="K121" s="222" t="s">
        <v>579</v>
      </c>
      <c r="L121" s="166">
        <f>DH!J2</f>
        <v>45</v>
      </c>
      <c r="R121" s="166" t="s">
        <v>581</v>
      </c>
      <c r="S121" s="264" t="s">
        <v>582</v>
      </c>
    </row>
    <row r="122" spans="1:25">
      <c r="K122" s="222" t="s">
        <v>580</v>
      </c>
      <c r="L122" s="222">
        <f ca="1">SUMPRODUCT(S2:S118,M2:M118)/S122</f>
        <v>8.9906122879706771</v>
      </c>
      <c r="N122" s="267" t="s">
        <v>586</v>
      </c>
      <c r="Q122" s="269" t="s">
        <v>585</v>
      </c>
      <c r="R122" s="222">
        <f ca="1">SUM(R2:R118)</f>
        <v>2.4171776877807458</v>
      </c>
      <c r="S122" s="268">
        <f ca="1">SUM(S2:S118)</f>
        <v>145.03066126684473</v>
      </c>
      <c r="T122" s="222"/>
    </row>
    <row r="132" spans="13:14">
      <c r="M132" s="166">
        <v>5</v>
      </c>
      <c r="N132" s="267" t="str">
        <f>IF(M132=5,"x","y")</f>
        <v>x</v>
      </c>
    </row>
    <row r="133" spans="13:14">
      <c r="M133" s="166">
        <v>0</v>
      </c>
      <c r="N133" s="267" t="str">
        <f>IF(M133=5,"x","y")</f>
        <v>y</v>
      </c>
    </row>
  </sheetData>
  <conditionalFormatting sqref="T2:T118">
    <cfRule type="dataBar" priority="115">
      <dataBar>
        <cfvo type="num" val="0"/>
        <cfvo type="percent" val="100"/>
        <color theme="7"/>
      </dataBar>
      <extLst>
        <ext xmlns:x14="http://schemas.microsoft.com/office/spreadsheetml/2009/9/main" uri="{B025F937-C7B1-47D3-B67F-A62EFF666E3E}">
          <x14:id>{80A95195-DCF3-4F44-9215-C3DD75999DB6}</x14:id>
        </ext>
      </extLst>
    </cfRule>
  </conditionalFormatting>
  <conditionalFormatting sqref="S2:S118">
    <cfRule type="dataBar" priority="6">
      <dataBar>
        <cfvo type="min"/>
        <cfvo type="max"/>
        <color rgb="FFFFB628"/>
      </dataBar>
      <extLst>
        <ext xmlns:x14="http://schemas.microsoft.com/office/spreadsheetml/2009/9/main" uri="{B025F937-C7B1-47D3-B67F-A62EFF666E3E}">
          <x14:id>{1531E817-B74F-264D-8725-7AB1F51BD5E3}</x14:id>
        </ext>
      </extLst>
    </cfRule>
  </conditionalFormatting>
  <conditionalFormatting sqref="M2:M28">
    <cfRule type="cellIs" dxfId="156" priority="5" operator="equal">
      <formula>0</formula>
    </cfRule>
  </conditionalFormatting>
  <conditionalFormatting sqref="M30:M59">
    <cfRule type="cellIs" dxfId="155" priority="4" operator="equal">
      <formula>0</formula>
    </cfRule>
  </conditionalFormatting>
  <conditionalFormatting sqref="M62:M90">
    <cfRule type="cellIs" dxfId="154" priority="3" operator="equal">
      <formula>0</formula>
    </cfRule>
  </conditionalFormatting>
  <conditionalFormatting sqref="M61">
    <cfRule type="cellIs" dxfId="153" priority="2" operator="equal">
      <formula>0</formula>
    </cfRule>
  </conditionalFormatting>
  <conditionalFormatting sqref="M92:M118">
    <cfRule type="cellIs" dxfId="152" priority="1" operator="equal">
      <formula>0</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dataBar" id="{80A95195-DCF3-4F44-9215-C3DD75999DB6}">
            <x14:dataBar minLength="0" maxLength="100" gradient="0">
              <x14:cfvo type="num">
                <xm:f>0</xm:f>
              </x14:cfvo>
              <x14:cfvo type="percent">
                <xm:f>100</xm:f>
              </x14:cfvo>
              <x14:negativeFillColor rgb="FFFF0000"/>
              <x14:axisColor rgb="FF000000"/>
            </x14:dataBar>
          </x14:cfRule>
          <xm:sqref>T2:T118</xm:sqref>
        </x14:conditionalFormatting>
        <x14:conditionalFormatting xmlns:xm="http://schemas.microsoft.com/office/excel/2006/main">
          <x14:cfRule type="dataBar" id="{1531E817-B74F-264D-8725-7AB1F51BD5E3}">
            <x14:dataBar minLength="0" maxLength="100" gradient="0">
              <x14:cfvo type="autoMin"/>
              <x14:cfvo type="autoMax"/>
              <x14:negativeFillColor rgb="FFFF0000"/>
              <x14:axisColor rgb="FF000000"/>
            </x14:dataBar>
          </x14:cfRule>
          <xm:sqref>S2:S118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DH!$O$6:$O$12</xm:f>
          </x14:formula1>
          <xm:sqref>G61:G90 G2:G28 G30:G59 G92:G118</xm:sqref>
        </x14:dataValidation>
        <x14:dataValidation type="list" allowBlank="1" showInputMessage="1" showErrorMessage="1" xr:uid="{00000000-0002-0000-0900-000001000000}">
          <x14:formula1>
            <xm:f>IF(OR($G2=DH!$O$6,$G2=DH!$O$7),DH!$R$7:$R$10,IF($G2=DH!$O$8,DH!$S$7:$S$10,IF($G2=DH!$O$9,DH!$T$7:$T$10,IF($G2=DH!$O$10,DH!$U$7:$U$17,DH!$V$7:$V$10))))</xm:f>
          </x14:formula1>
          <xm:sqref>H2:H28 H30:H59 H61:H90 H92:H118</xm:sqref>
        </x14:dataValidation>
        <x14:dataValidation type="list" allowBlank="1" showInputMessage="1" showErrorMessage="1" xr:uid="{00000000-0002-0000-0900-000002000000}">
          <x14:formula1>
            <xm:f>IF(OR($G2=DH!$O$6,$G2=DH!$O$7),DH!$Q$19:$Q$23,IF($G2=DH!$O$8,DH!$S$19:$S$23,IF($G2=DH!$O$9,DH!$T$19:$T$21,IF($G2=DH!$O$10,DH!$U$19:$U$23,DH!$V$19))))</xm:f>
          </x14:formula1>
          <xm:sqref>I2:I28 I30:I59 I61:I90 I92:I118</xm:sqref>
        </x14:dataValidation>
        <x14:dataValidation type="list" allowBlank="1" showInputMessage="1" showErrorMessage="1" xr:uid="{00000000-0002-0000-0900-000003000000}">
          <x14:formula1>
            <xm:f>Daten!$AC$3:$AC$17</xm:f>
          </x14:formula1>
          <xm:sqref>V61:V90 V2:V28 V30:V59 V92:V118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2:AMJ21"/>
  <sheetViews>
    <sheetView workbookViewId="0"/>
  </sheetViews>
  <sheetFormatPr baseColWidth="10" defaultRowHeight="15"/>
  <cols>
    <col min="1" max="1024" width="9.83203125" style="7" customWidth="1"/>
  </cols>
  <sheetData>
    <row r="2" spans="1:1">
      <c r="A2" s="7" t="s">
        <v>263</v>
      </c>
    </row>
    <row r="4" spans="1:1">
      <c r="A4" s="7" t="s">
        <v>382</v>
      </c>
    </row>
    <row r="5" spans="1:1">
      <c r="A5" s="7" t="s">
        <v>292</v>
      </c>
    </row>
    <row r="6" spans="1:1">
      <c r="A6" s="7" t="s">
        <v>399</v>
      </c>
    </row>
    <row r="7" spans="1:1">
      <c r="A7" s="7" t="s">
        <v>541</v>
      </c>
    </row>
    <row r="8" spans="1:1">
      <c r="A8" s="7" t="s">
        <v>400</v>
      </c>
    </row>
    <row r="9" spans="1:1">
      <c r="A9" s="7" t="s">
        <v>472</v>
      </c>
    </row>
    <row r="10" spans="1:1">
      <c r="A10" s="7" t="s">
        <v>373</v>
      </c>
    </row>
    <row r="12" spans="1:1">
      <c r="A12" s="7" t="s">
        <v>478</v>
      </c>
    </row>
    <row r="13" spans="1:1">
      <c r="A13" s="7" t="s">
        <v>479</v>
      </c>
    </row>
    <row r="14" spans="1:1">
      <c r="A14" s="7" t="s">
        <v>540</v>
      </c>
    </row>
    <row r="16" spans="1:1">
      <c r="A16" s="7" t="s">
        <v>561</v>
      </c>
    </row>
    <row r="21" spans="1:1">
      <c r="A21" s="7" t="s">
        <v>402</v>
      </c>
    </row>
  </sheetData>
  <pageMargins left="0.70000000000000007" right="0.70000000000000007" top="1.1811023622047245" bottom="1.1811023622047245" header="0.78740157480314954" footer="0.78740157480314954"/>
  <pageSetup paperSize="0" fitToWidth="0" fitToHeight="0" orientation="portrait" horizontalDpi="0" verticalDpi="0" copies="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2:R50"/>
  <sheetViews>
    <sheetView topLeftCell="A3" workbookViewId="0"/>
  </sheetViews>
  <sheetFormatPr baseColWidth="10" defaultColWidth="11" defaultRowHeight="15"/>
  <cols>
    <col min="1" max="1" width="10.6640625" style="7" customWidth="1"/>
    <col min="2" max="2" width="17.5" style="7" customWidth="1"/>
    <col min="3" max="3" width="21.1640625" style="7" customWidth="1"/>
    <col min="4" max="4" width="11" style="7"/>
    <col min="5" max="5" width="21.6640625" style="4" customWidth="1"/>
    <col min="6" max="6" width="11" style="7"/>
    <col min="7" max="7" width="49.33203125" style="7" customWidth="1"/>
    <col min="8" max="8" width="21.5" style="7" customWidth="1"/>
    <col min="9" max="16384" width="11" style="7"/>
  </cols>
  <sheetData>
    <row r="2" spans="1:18" ht="16">
      <c r="A2" s="7" t="s">
        <v>214</v>
      </c>
      <c r="E2" s="4" t="s">
        <v>224</v>
      </c>
    </row>
    <row r="3" spans="1:18" ht="365">
      <c r="A3" s="140" t="s">
        <v>8</v>
      </c>
      <c r="B3" s="140" t="s">
        <v>167</v>
      </c>
      <c r="C3" s="4" t="s">
        <v>570</v>
      </c>
      <c r="E3" s="142" t="s">
        <v>8</v>
      </c>
      <c r="F3" s="143" t="s">
        <v>264</v>
      </c>
      <c r="G3" s="143" t="s">
        <v>265</v>
      </c>
      <c r="H3" s="4" t="s">
        <v>242</v>
      </c>
      <c r="I3" s="7">
        <f>Eingabetabelle!K8</f>
        <v>0.9</v>
      </c>
      <c r="K3" s="7" t="s">
        <v>460</v>
      </c>
      <c r="O3" s="7" t="s">
        <v>462</v>
      </c>
    </row>
    <row r="4" spans="1:18" ht="16">
      <c r="A4" s="221" t="s">
        <v>215</v>
      </c>
      <c r="B4" s="221">
        <v>99</v>
      </c>
      <c r="C4" s="221">
        <v>3000</v>
      </c>
      <c r="E4" s="142" t="s">
        <v>225</v>
      </c>
      <c r="F4" s="143">
        <v>20</v>
      </c>
      <c r="G4" s="143" t="s">
        <v>227</v>
      </c>
      <c r="K4" s="7" t="s">
        <v>469</v>
      </c>
      <c r="L4" s="7">
        <v>60</v>
      </c>
      <c r="O4" s="7" t="s">
        <v>463</v>
      </c>
      <c r="P4" s="7">
        <v>0.5</v>
      </c>
      <c r="R4" s="7" t="s">
        <v>159</v>
      </c>
    </row>
    <row r="5" spans="1:18" ht="16">
      <c r="A5" s="141" t="s">
        <v>216</v>
      </c>
      <c r="B5" s="141">
        <v>1</v>
      </c>
      <c r="C5" s="141">
        <v>3000</v>
      </c>
      <c r="E5" s="142" t="s">
        <v>226</v>
      </c>
      <c r="F5" s="143">
        <v>24</v>
      </c>
      <c r="G5" s="143" t="s">
        <v>228</v>
      </c>
      <c r="K5" s="7" t="s">
        <v>470</v>
      </c>
      <c r="L5" s="7">
        <v>40</v>
      </c>
      <c r="O5" s="7" t="s">
        <v>468</v>
      </c>
      <c r="P5" s="7">
        <v>0.25</v>
      </c>
      <c r="R5" s="7" t="s">
        <v>563</v>
      </c>
    </row>
    <row r="6" spans="1:18" ht="16">
      <c r="A6" s="141" t="s">
        <v>188</v>
      </c>
      <c r="B6" s="141">
        <v>3</v>
      </c>
      <c r="C6" s="141">
        <v>50</v>
      </c>
      <c r="E6" s="142" t="s">
        <v>229</v>
      </c>
      <c r="F6" s="143">
        <v>20</v>
      </c>
      <c r="G6" s="143" t="s">
        <v>230</v>
      </c>
      <c r="K6" s="7" t="s">
        <v>471</v>
      </c>
      <c r="L6" s="7">
        <v>20</v>
      </c>
      <c r="O6" s="7" t="s">
        <v>464</v>
      </c>
      <c r="P6" s="31">
        <v>0.1</v>
      </c>
      <c r="R6" s="7" t="s">
        <v>564</v>
      </c>
    </row>
    <row r="7" spans="1:18" ht="16">
      <c r="A7" s="141" t="s">
        <v>217</v>
      </c>
      <c r="B7" s="141">
        <v>3</v>
      </c>
      <c r="C7" s="141">
        <v>30</v>
      </c>
      <c r="E7" s="142" t="s">
        <v>53</v>
      </c>
      <c r="F7" s="143">
        <v>18</v>
      </c>
      <c r="G7" s="143" t="s">
        <v>231</v>
      </c>
      <c r="K7" s="7" t="s">
        <v>461</v>
      </c>
      <c r="L7" s="7">
        <v>0</v>
      </c>
      <c r="O7" s="7" t="s">
        <v>465</v>
      </c>
      <c r="P7" s="31">
        <v>0.1</v>
      </c>
      <c r="R7" s="7" t="s">
        <v>565</v>
      </c>
    </row>
    <row r="8" spans="1:18" ht="16">
      <c r="A8" s="141" t="s">
        <v>218</v>
      </c>
      <c r="B8" s="141">
        <v>0.2</v>
      </c>
      <c r="C8" s="141">
        <v>150</v>
      </c>
      <c r="E8" s="142" t="s">
        <v>232</v>
      </c>
      <c r="F8" s="144">
        <v>-12</v>
      </c>
      <c r="G8" s="143" t="s">
        <v>233</v>
      </c>
      <c r="K8" s="7" t="s">
        <v>467</v>
      </c>
      <c r="L8" s="7">
        <v>999</v>
      </c>
      <c r="R8" s="7" t="s">
        <v>566</v>
      </c>
    </row>
    <row r="9" spans="1:18" ht="16">
      <c r="A9" s="141" t="s">
        <v>219</v>
      </c>
      <c r="B9" s="141">
        <v>0.2</v>
      </c>
      <c r="C9" s="141">
        <v>100</v>
      </c>
      <c r="E9" s="142" t="s">
        <v>234</v>
      </c>
      <c r="F9" s="143">
        <v>0</v>
      </c>
      <c r="G9" s="143" t="s">
        <v>235</v>
      </c>
    </row>
    <row r="10" spans="1:18" ht="16">
      <c r="A10" s="141"/>
      <c r="B10" s="141"/>
      <c r="C10" s="141"/>
      <c r="E10" s="142" t="s">
        <v>237</v>
      </c>
      <c r="F10" s="143">
        <v>10</v>
      </c>
      <c r="G10" s="143" t="s">
        <v>236</v>
      </c>
    </row>
    <row r="11" spans="1:18" ht="32">
      <c r="A11" s="141"/>
      <c r="B11" s="141"/>
      <c r="C11" s="141"/>
      <c r="E11" s="142" t="s">
        <v>239</v>
      </c>
      <c r="F11" s="143">
        <v>20</v>
      </c>
      <c r="G11" s="143" t="s">
        <v>240</v>
      </c>
    </row>
    <row r="12" spans="1:18" ht="32">
      <c r="A12" s="141"/>
      <c r="B12" s="141"/>
      <c r="C12" s="141"/>
      <c r="E12" s="142" t="s">
        <v>567</v>
      </c>
      <c r="F12" s="143">
        <v>0</v>
      </c>
      <c r="G12" s="143" t="s">
        <v>241</v>
      </c>
    </row>
    <row r="13" spans="1:18" ht="32">
      <c r="A13" s="141"/>
      <c r="B13" s="141"/>
      <c r="C13" s="141"/>
      <c r="E13" s="142" t="s">
        <v>261</v>
      </c>
      <c r="F13" s="143">
        <v>0</v>
      </c>
      <c r="G13" s="143"/>
    </row>
    <row r="14" spans="1:18">
      <c r="A14" s="141"/>
      <c r="B14" s="141"/>
      <c r="C14" s="141"/>
      <c r="E14" s="144" t="s">
        <v>262</v>
      </c>
      <c r="F14" s="144">
        <v>99</v>
      </c>
      <c r="G14" s="143"/>
    </row>
    <row r="15" spans="1:18">
      <c r="A15" s="141"/>
      <c r="B15" s="141"/>
      <c r="C15" s="141"/>
      <c r="E15" s="144"/>
      <c r="F15" s="144"/>
      <c r="G15" s="143"/>
    </row>
    <row r="16" spans="1:18">
      <c r="A16" s="141"/>
      <c r="B16" s="141"/>
      <c r="C16" s="141"/>
      <c r="E16" s="144"/>
      <c r="F16" s="144"/>
      <c r="G16" s="143"/>
    </row>
    <row r="17" spans="1:7">
      <c r="A17" s="141"/>
      <c r="B17" s="141"/>
      <c r="C17" s="141"/>
      <c r="E17" s="144"/>
      <c r="F17" s="144"/>
      <c r="G17" s="143"/>
    </row>
    <row r="18" spans="1:7">
      <c r="A18" s="141"/>
      <c r="B18" s="141"/>
      <c r="C18" s="141"/>
      <c r="E18" s="144"/>
      <c r="F18" s="144"/>
      <c r="G18" s="143"/>
    </row>
    <row r="19" spans="1:7">
      <c r="A19" s="141"/>
      <c r="B19" s="141"/>
      <c r="C19" s="141"/>
      <c r="E19" s="144"/>
      <c r="F19" s="144"/>
      <c r="G19" s="143"/>
    </row>
    <row r="20" spans="1:7">
      <c r="A20" s="141"/>
      <c r="B20" s="141"/>
      <c r="C20" s="141"/>
      <c r="E20" s="144"/>
      <c r="F20" s="144"/>
      <c r="G20" s="143"/>
    </row>
    <row r="21" spans="1:7">
      <c r="A21" s="141"/>
      <c r="B21" s="141"/>
      <c r="C21" s="141"/>
      <c r="E21" s="144"/>
      <c r="F21" s="144"/>
      <c r="G21" s="143"/>
    </row>
    <row r="22" spans="1:7">
      <c r="A22" s="141"/>
      <c r="B22" s="141"/>
      <c r="C22" s="141"/>
      <c r="E22" s="144"/>
      <c r="F22" s="144"/>
      <c r="G22" s="143"/>
    </row>
    <row r="23" spans="1:7">
      <c r="A23" s="141"/>
      <c r="B23" s="141"/>
      <c r="C23" s="141"/>
      <c r="E23" s="144"/>
      <c r="F23" s="144"/>
      <c r="G23" s="143"/>
    </row>
    <row r="24" spans="1:7">
      <c r="A24" s="141"/>
      <c r="B24" s="141"/>
      <c r="C24" s="141"/>
      <c r="E24" s="144"/>
      <c r="F24" s="144"/>
      <c r="G24" s="143"/>
    </row>
    <row r="25" spans="1:7">
      <c r="A25" s="141"/>
      <c r="B25" s="141"/>
      <c r="C25" s="141"/>
      <c r="E25" s="144"/>
      <c r="F25" s="144"/>
      <c r="G25" s="143"/>
    </row>
    <row r="26" spans="1:7">
      <c r="A26" s="141"/>
      <c r="B26" s="141"/>
      <c r="C26" s="141"/>
      <c r="E26" s="144"/>
      <c r="F26" s="144"/>
      <c r="G26" s="143"/>
    </row>
    <row r="27" spans="1:7">
      <c r="A27" s="141"/>
      <c r="B27" s="141"/>
      <c r="C27" s="141"/>
      <c r="E27" s="144"/>
      <c r="F27" s="144"/>
      <c r="G27" s="143"/>
    </row>
    <row r="28" spans="1:7">
      <c r="A28" s="141"/>
      <c r="B28" s="141"/>
      <c r="C28" s="141"/>
      <c r="E28" s="144"/>
      <c r="F28" s="144"/>
      <c r="G28" s="143"/>
    </row>
    <row r="29" spans="1:7">
      <c r="A29" s="141"/>
      <c r="B29" s="141"/>
      <c r="C29" s="141"/>
      <c r="E29" s="144"/>
      <c r="F29" s="144"/>
      <c r="G29" s="143"/>
    </row>
    <row r="30" spans="1:7">
      <c r="A30" s="141"/>
      <c r="B30" s="141"/>
      <c r="C30" s="141"/>
      <c r="E30" s="144"/>
      <c r="F30" s="144"/>
      <c r="G30" s="143"/>
    </row>
    <row r="31" spans="1:7">
      <c r="A31" s="141"/>
      <c r="B31" s="141"/>
      <c r="C31" s="141"/>
      <c r="E31" s="144"/>
      <c r="F31" s="144"/>
      <c r="G31" s="143"/>
    </row>
    <row r="32" spans="1:7">
      <c r="A32" s="141"/>
      <c r="B32" s="141"/>
      <c r="C32" s="141"/>
      <c r="E32" s="144"/>
      <c r="F32" s="144"/>
      <c r="G32" s="143"/>
    </row>
    <row r="33" spans="1:7">
      <c r="A33" s="141"/>
      <c r="B33" s="141"/>
      <c r="C33" s="141"/>
      <c r="E33" s="144"/>
      <c r="F33" s="144"/>
      <c r="G33" s="143"/>
    </row>
    <row r="34" spans="1:7">
      <c r="A34" s="141"/>
      <c r="B34" s="141"/>
      <c r="C34" s="141"/>
      <c r="E34" s="144"/>
      <c r="F34" s="144"/>
      <c r="G34" s="143"/>
    </row>
    <row r="35" spans="1:7">
      <c r="A35" s="141"/>
      <c r="B35" s="141"/>
      <c r="C35" s="141"/>
      <c r="E35" s="144"/>
      <c r="F35" s="144"/>
      <c r="G35" s="143"/>
    </row>
    <row r="36" spans="1:7">
      <c r="A36" s="141"/>
      <c r="B36" s="141"/>
      <c r="C36" s="141"/>
      <c r="E36" s="144"/>
      <c r="F36" s="144"/>
      <c r="G36" s="143"/>
    </row>
    <row r="37" spans="1:7">
      <c r="A37" s="141"/>
      <c r="B37" s="141"/>
      <c r="C37" s="141"/>
      <c r="E37" s="144"/>
      <c r="F37" s="144"/>
      <c r="G37" s="143"/>
    </row>
    <row r="38" spans="1:7">
      <c r="A38" s="141"/>
      <c r="B38" s="141"/>
      <c r="C38" s="141"/>
      <c r="E38" s="144"/>
      <c r="F38" s="144"/>
      <c r="G38" s="143"/>
    </row>
    <row r="39" spans="1:7">
      <c r="A39" s="141"/>
      <c r="B39" s="141"/>
      <c r="C39" s="141"/>
      <c r="E39" s="144"/>
      <c r="F39" s="144"/>
      <c r="G39" s="143"/>
    </row>
    <row r="40" spans="1:7">
      <c r="A40" s="141"/>
      <c r="B40" s="141"/>
      <c r="C40" s="141"/>
      <c r="E40" s="144"/>
      <c r="F40" s="144"/>
      <c r="G40" s="143"/>
    </row>
    <row r="41" spans="1:7">
      <c r="A41" s="141"/>
      <c r="B41" s="141"/>
      <c r="C41" s="141"/>
    </row>
    <row r="42" spans="1:7">
      <c r="A42" s="141"/>
      <c r="B42" s="141"/>
      <c r="C42" s="141"/>
    </row>
    <row r="43" spans="1:7">
      <c r="A43" s="141"/>
      <c r="B43" s="141"/>
      <c r="C43" s="141"/>
    </row>
    <row r="44" spans="1:7">
      <c r="A44" s="141"/>
      <c r="B44" s="141"/>
      <c r="C44" s="141"/>
    </row>
    <row r="45" spans="1:7">
      <c r="A45" s="141"/>
      <c r="B45" s="141"/>
      <c r="C45" s="141"/>
    </row>
    <row r="46" spans="1:7">
      <c r="A46" s="141"/>
      <c r="B46" s="141"/>
      <c r="C46" s="141"/>
    </row>
    <row r="47" spans="1:7">
      <c r="A47" s="141"/>
      <c r="B47" s="141"/>
      <c r="C47" s="141"/>
    </row>
    <row r="48" spans="1:7">
      <c r="A48" s="141"/>
      <c r="B48" s="141"/>
      <c r="C48" s="141"/>
    </row>
    <row r="49" spans="1:3">
      <c r="A49" s="141"/>
      <c r="B49" s="141"/>
      <c r="C49" s="141"/>
    </row>
    <row r="50" spans="1:3">
      <c r="A50" s="141"/>
      <c r="B50" s="141"/>
      <c r="C50" s="141"/>
    </row>
  </sheetData>
  <pageMargins left="0.7" right="0.7" top="0.78740157499999996" bottom="0.78740157499999996"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X65"/>
  <sheetViews>
    <sheetView topLeftCell="C26" workbookViewId="0">
      <selection activeCell="C31" sqref="C31"/>
    </sheetView>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t="e">
        <f>IF(OR(Eingabetabelle!K7=Daten!AM5,Eingabetabelle!K7=Daten!AM6),IF(P10=Daten!AP4,Lueftungstabelle!C5:C45,$A$10000),$A$10000)</f>
        <v>#VALUE!</v>
      </c>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90"/>
      <c r="D3" s="90"/>
      <c r="E3" s="90"/>
      <c r="F3" s="90"/>
      <c r="G3" s="90"/>
      <c r="H3" s="90"/>
      <c r="I3" s="91"/>
      <c r="J3" s="90"/>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92"/>
      <c r="D5" s="92"/>
      <c r="E5" s="92"/>
      <c r="F5" s="92"/>
      <c r="G5" s="92"/>
      <c r="H5" s="92"/>
      <c r="I5" s="93"/>
      <c r="J5" s="92"/>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128</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225</v>
      </c>
      <c r="E9" s="260"/>
      <c r="F9" s="51" t="s">
        <v>130</v>
      </c>
      <c r="G9" s="7">
        <f ca="1">INDIRECT(ADDRESS(MATCH($D9,Daten_RaumwHeizlast!$E$4:$E$50,0)+3,6,1,0,"Daten_RaumwHeizlast"),0)</f>
        <v>20</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t="s">
        <v>491</v>
      </c>
      <c r="Q10" s="208" t="s">
        <v>501</v>
      </c>
      <c r="R10" s="103"/>
      <c r="S10" s="50"/>
      <c r="T10" s="31" t="s">
        <v>28</v>
      </c>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Überströmraum</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50"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208"/>
      <c r="C14" s="62"/>
      <c r="D14" s="62"/>
      <c r="E14" s="62"/>
      <c r="F14" s="62"/>
      <c r="G14" s="62"/>
      <c r="H14" s="62"/>
      <c r="J14" s="62"/>
      <c r="L14" s="62"/>
      <c r="M14" s="62"/>
      <c r="N14" s="62"/>
      <c r="O14" s="62"/>
      <c r="P14" s="62"/>
      <c r="Q14" s="62"/>
      <c r="R14" s="103"/>
      <c r="S14" s="37"/>
      <c r="T14" s="37"/>
      <c r="U14" s="38"/>
    </row>
    <row r="15" spans="1:21">
      <c r="A15" s="66"/>
      <c r="B15" s="50"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208"/>
      <c r="C16" s="62"/>
      <c r="D16" s="62"/>
      <c r="E16" s="62"/>
      <c r="F16" s="62"/>
      <c r="G16" s="62"/>
      <c r="H16" s="62"/>
      <c r="J16" s="62"/>
      <c r="L16" s="62"/>
      <c r="M16" s="62"/>
      <c r="N16" s="62"/>
      <c r="O16" s="62"/>
      <c r="P16" s="62"/>
      <c r="Q16" s="62"/>
      <c r="R16" s="103"/>
      <c r="S16" s="37"/>
      <c r="T16" s="37"/>
      <c r="U16" s="38"/>
    </row>
    <row r="17" spans="1:24" ht="15">
      <c r="A17" s="66"/>
      <c r="B17" s="50" t="s">
        <v>144</v>
      </c>
      <c r="C17" s="42"/>
      <c r="D17" s="42"/>
      <c r="E17" s="42"/>
      <c r="F17" s="51" t="s">
        <v>145</v>
      </c>
      <c r="G17" s="31">
        <v>13.78</v>
      </c>
      <c r="H17" s="42" t="s">
        <v>146</v>
      </c>
      <c r="J17" s="42"/>
      <c r="L17" s="42"/>
      <c r="M17" s="50" t="s">
        <v>147</v>
      </c>
      <c r="N17" s="42"/>
      <c r="O17" s="51" t="s">
        <v>148</v>
      </c>
      <c r="P17" s="31">
        <v>0</v>
      </c>
      <c r="Q17" s="43" t="s">
        <v>149</v>
      </c>
      <c r="S17" s="37"/>
      <c r="T17" s="37"/>
      <c r="U17" s="38"/>
      <c r="V17" s="36"/>
      <c r="W17" s="36"/>
      <c r="X17" s="36"/>
    </row>
    <row r="18" spans="1:24">
      <c r="A18" s="66"/>
      <c r="B18" s="208"/>
      <c r="C18" s="62"/>
      <c r="D18" s="62"/>
      <c r="E18" s="62"/>
      <c r="F18" s="62"/>
      <c r="G18" s="62"/>
      <c r="H18" s="62"/>
      <c r="J18" s="62"/>
      <c r="L18" s="42"/>
      <c r="M18" s="42"/>
      <c r="N18" s="42"/>
      <c r="O18" s="42"/>
      <c r="P18" s="42"/>
      <c r="Q18" s="42"/>
      <c r="R18" s="43"/>
      <c r="S18" s="42"/>
      <c r="T18" s="42"/>
      <c r="U18" s="38"/>
      <c r="V18" s="36"/>
      <c r="W18" s="36"/>
      <c r="X18" s="36"/>
    </row>
    <row r="19" spans="1:24" ht="15">
      <c r="A19" s="66"/>
      <c r="B19" s="50" t="s">
        <v>150</v>
      </c>
      <c r="C19" s="42"/>
      <c r="D19" s="42"/>
      <c r="E19" s="42"/>
      <c r="F19" s="51" t="s">
        <v>151</v>
      </c>
      <c r="G19" s="31">
        <v>2.5</v>
      </c>
      <c r="H19" s="42" t="s">
        <v>4</v>
      </c>
      <c r="J19" s="42"/>
      <c r="L19" s="42"/>
      <c r="M19" s="50" t="s">
        <v>206</v>
      </c>
      <c r="N19" s="42"/>
      <c r="O19" s="42"/>
      <c r="P19" s="31"/>
      <c r="Q19" s="42"/>
      <c r="R19" s="43"/>
      <c r="S19" s="42"/>
      <c r="T19" s="42"/>
      <c r="U19" s="38"/>
      <c r="V19" s="36"/>
      <c r="W19" s="36"/>
      <c r="X19" s="36"/>
    </row>
    <row r="20" spans="1:24">
      <c r="A20" s="66"/>
      <c r="B20" s="208"/>
      <c r="C20" s="62"/>
      <c r="D20" s="62"/>
      <c r="E20" s="62"/>
      <c r="F20" s="62"/>
      <c r="G20" s="62"/>
      <c r="H20" s="62"/>
      <c r="J20" s="62"/>
      <c r="K20" s="42"/>
      <c r="L20" s="42"/>
      <c r="M20" s="42"/>
      <c r="N20" s="42"/>
      <c r="O20" s="42"/>
      <c r="P20" s="42"/>
      <c r="Q20" s="42"/>
      <c r="R20" s="43"/>
      <c r="S20" s="42"/>
      <c r="T20" s="42"/>
      <c r="U20" s="38"/>
      <c r="V20" s="36"/>
      <c r="W20" s="36"/>
      <c r="X20" s="36"/>
    </row>
    <row r="21" spans="1:24" ht="15">
      <c r="A21" s="66"/>
      <c r="B21" s="50" t="s">
        <v>152</v>
      </c>
      <c r="C21" s="42"/>
      <c r="D21" s="42"/>
      <c r="E21" s="42"/>
      <c r="F21" s="51" t="s">
        <v>153</v>
      </c>
      <c r="G21" s="31">
        <v>0.24</v>
      </c>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15</v>
      </c>
      <c r="Q21" s="153" t="s">
        <v>1</v>
      </c>
      <c r="R21" s="43"/>
      <c r="S21" s="42"/>
      <c r="T21" s="42"/>
      <c r="U21" s="38"/>
      <c r="V21" s="36"/>
      <c r="W21" s="36"/>
      <c r="X21" s="36"/>
    </row>
    <row r="22" spans="1:24">
      <c r="A22" s="66"/>
      <c r="B22" s="208"/>
      <c r="C22" s="62"/>
      <c r="D22" s="62"/>
      <c r="E22" s="62"/>
      <c r="F22" s="62"/>
      <c r="G22" s="62"/>
      <c r="H22" s="62"/>
      <c r="J22" s="62"/>
      <c r="K22" s="42"/>
      <c r="L22" s="42"/>
      <c r="M22" s="42"/>
      <c r="N22" s="42"/>
      <c r="O22" s="42"/>
      <c r="P22" s="42"/>
      <c r="Q22" s="42"/>
      <c r="R22" s="43"/>
      <c r="S22" s="42"/>
      <c r="T22" s="42"/>
      <c r="U22" s="38"/>
      <c r="V22" s="36"/>
      <c r="W22" s="36"/>
      <c r="X22" s="36"/>
    </row>
    <row r="23" spans="1:24">
      <c r="A23" s="66"/>
      <c r="B23" s="50" t="s">
        <v>154</v>
      </c>
      <c r="C23" s="42"/>
      <c r="D23" s="42"/>
      <c r="E23" s="42"/>
      <c r="F23" s="51" t="s">
        <v>155</v>
      </c>
      <c r="G23" s="69">
        <f>G19-G21</f>
        <v>2.2599999999999998</v>
      </c>
      <c r="H23" s="42" t="s">
        <v>4</v>
      </c>
      <c r="J23" s="42"/>
      <c r="K23" s="42"/>
      <c r="L23" s="42"/>
      <c r="M23" s="42"/>
      <c r="N23" s="42"/>
      <c r="O23" s="42"/>
      <c r="P23" s="42"/>
      <c r="Q23" s="42"/>
      <c r="R23" s="43"/>
      <c r="S23" s="42"/>
      <c r="T23" s="42"/>
      <c r="U23" s="38"/>
      <c r="V23" s="36"/>
      <c r="W23" s="36"/>
      <c r="X23" s="36"/>
    </row>
    <row r="24" spans="1:24">
      <c r="A24" s="66"/>
      <c r="B24" s="208"/>
      <c r="C24" s="62"/>
      <c r="D24" s="62"/>
      <c r="E24" s="62"/>
      <c r="F24" s="62"/>
      <c r="G24" s="62"/>
      <c r="H24" s="62"/>
      <c r="J24" s="62"/>
      <c r="K24" s="42"/>
      <c r="L24" s="42"/>
      <c r="M24" s="42"/>
      <c r="N24" s="42"/>
      <c r="O24" s="42"/>
      <c r="P24" s="42"/>
      <c r="Q24" s="42"/>
      <c r="R24" s="43"/>
      <c r="S24" s="42"/>
      <c r="T24" s="42"/>
      <c r="U24" s="38"/>
      <c r="V24" s="36"/>
      <c r="W24" s="36"/>
      <c r="X24" s="36"/>
    </row>
    <row r="25" spans="1:24">
      <c r="A25" s="66"/>
      <c r="B25" s="50" t="s">
        <v>156</v>
      </c>
      <c r="C25" s="42"/>
      <c r="D25" s="42"/>
      <c r="E25" s="42"/>
      <c r="F25" s="51" t="s">
        <v>157</v>
      </c>
      <c r="G25" s="69">
        <f>G23*G17</f>
        <v>31.142799999999994</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v>0</v>
      </c>
      <c r="B31" s="73">
        <f ca="1">INDIRECT(ADDRESS(MATCH($M31,Daten_RaumwHeizlast!$A$4:$A$50,0)+3,3,1,0,"Daten_RaumwHeizlast"),0)*D31*I31</f>
        <v>142800</v>
      </c>
      <c r="C31" s="31" t="s">
        <v>187</v>
      </c>
      <c r="D31" s="31">
        <v>2</v>
      </c>
      <c r="E31" s="31">
        <v>10</v>
      </c>
      <c r="F31" s="31">
        <v>2.5</v>
      </c>
      <c r="G31" s="71">
        <f>E31*F31</f>
        <v>25</v>
      </c>
      <c r="H31" s="31">
        <v>1.2000000000000002</v>
      </c>
      <c r="I31" s="71">
        <f>G31-H31</f>
        <v>23.8</v>
      </c>
      <c r="J31" s="31" t="s">
        <v>232</v>
      </c>
      <c r="K31" s="73">
        <f ca="1">INDIRECT(ADDRESS(MATCH($J31,Daten_RaumwHeizlast!$E$4:$E$50,0)+3,6,1,0,"Daten_RaumwHeizlast"),0)</f>
        <v>-12</v>
      </c>
      <c r="L31" s="7">
        <f ca="1">$G$9-$K31</f>
        <v>32</v>
      </c>
      <c r="M31" s="31" t="s">
        <v>216</v>
      </c>
      <c r="N31" s="73">
        <f ca="1">INDIRECT(ADDRESS(MATCH($M31,Daten_RaumwHeizlast!$A$4:$A$50,0)+3,2,1,0,"Daten_RaumwHeizlast"),0)</f>
        <v>1</v>
      </c>
      <c r="O31" s="31">
        <v>0.1</v>
      </c>
      <c r="P31" s="72">
        <f ca="1">O31+N31</f>
        <v>1.1000000000000001</v>
      </c>
      <c r="Q31" s="70">
        <f ca="1">P31*I31*D31</f>
        <v>52.360000000000007</v>
      </c>
      <c r="R31" s="36">
        <f ca="1">Q31*L31</f>
        <v>1675.5200000000002</v>
      </c>
      <c r="S31" s="58"/>
      <c r="T31" s="58"/>
      <c r="U31" s="38"/>
      <c r="V31" s="38"/>
      <c r="W31" s="38"/>
      <c r="X31" s="38"/>
    </row>
    <row r="32" spans="1:24" ht="15">
      <c r="A32" s="31">
        <v>90</v>
      </c>
      <c r="B32" s="73">
        <f ca="1">INDIRECT(ADDRESS(MATCH($M32,Daten_RaumwHeizlast!$A$4:$A$50,0)+3,3,1,0,"Daten_RaumwHeizlast"),0)*D32*I32</f>
        <v>40</v>
      </c>
      <c r="C32" s="31" t="s">
        <v>188</v>
      </c>
      <c r="D32" s="31">
        <v>2</v>
      </c>
      <c r="E32" s="31">
        <v>0.4</v>
      </c>
      <c r="F32" s="31">
        <v>1</v>
      </c>
      <c r="G32" s="71">
        <f t="shared" ref="G32:G50" si="0">E32*F32</f>
        <v>0.4</v>
      </c>
      <c r="H32" s="31">
        <v>0</v>
      </c>
      <c r="I32" s="71">
        <f t="shared" ref="I32:I50" si="1">G32-H32</f>
        <v>0.4</v>
      </c>
      <c r="J32" s="31" t="s">
        <v>232</v>
      </c>
      <c r="K32" s="73">
        <f ca="1">INDIRECT(ADDRESS(MATCH($J32,Daten_RaumwHeizlast!$E$4:$E$50,0)+3,6,1,0,"Daten_RaumwHeizlast"),0)</f>
        <v>-12</v>
      </c>
      <c r="L32" s="7">
        <f t="shared" ref="L32:L50" ca="1" si="2">$G$9-$K32</f>
        <v>32</v>
      </c>
      <c r="M32" s="31" t="s">
        <v>188</v>
      </c>
      <c r="N32" s="73">
        <f ca="1">INDIRECT(ADDRESS(MATCH($M32,Daten_RaumwHeizlast!$A$4:$A$50,0)+3,2,1,0,"Daten_RaumwHeizlast"),0)</f>
        <v>3</v>
      </c>
      <c r="O32" s="31">
        <v>0.1</v>
      </c>
      <c r="P32" s="72">
        <f t="shared" ref="P32:P50" ca="1" si="3">O32+N32</f>
        <v>3.1</v>
      </c>
      <c r="Q32" s="70">
        <f t="shared" ref="Q32:Q50" ca="1" si="4">P32*I32*D32</f>
        <v>2.4800000000000004</v>
      </c>
      <c r="R32" s="36">
        <f ca="1">Q32*L32</f>
        <v>79.360000000000014</v>
      </c>
      <c r="S32" s="58"/>
      <c r="T32" s="58"/>
      <c r="U32" s="38"/>
      <c r="V32" s="38"/>
      <c r="W32" s="38"/>
      <c r="X32" s="38"/>
    </row>
    <row r="33" spans="1:24" ht="15">
      <c r="A33" s="31">
        <v>180</v>
      </c>
      <c r="B33" s="73">
        <f ca="1">INDIRECT(ADDRESS(MATCH($M33,Daten_RaumwHeizlast!$A$4:$A$50,0)+3,3,1,0,"Daten_RaumwHeizlast"),0)*D33*I33</f>
        <v>75000</v>
      </c>
      <c r="C33" s="31" t="s">
        <v>189</v>
      </c>
      <c r="D33" s="31">
        <v>1</v>
      </c>
      <c r="E33" s="31">
        <v>5</v>
      </c>
      <c r="F33" s="31">
        <v>5</v>
      </c>
      <c r="G33" s="71">
        <f t="shared" si="0"/>
        <v>25</v>
      </c>
      <c r="H33" s="31">
        <v>0</v>
      </c>
      <c r="I33" s="71">
        <f t="shared" si="1"/>
        <v>25</v>
      </c>
      <c r="J33" s="31" t="s">
        <v>232</v>
      </c>
      <c r="K33" s="73">
        <f ca="1">INDIRECT(ADDRESS(MATCH($J33,Daten_RaumwHeizlast!$E$4:$E$50,0)+3,6,1,0,"Daten_RaumwHeizlast"),0)</f>
        <v>-12</v>
      </c>
      <c r="L33" s="7">
        <f t="shared" ca="1" si="2"/>
        <v>32</v>
      </c>
      <c r="M33" s="31" t="s">
        <v>216</v>
      </c>
      <c r="N33" s="73">
        <f ca="1">INDIRECT(ADDRESS(MATCH($M33,Daten_RaumwHeizlast!$A$4:$A$50,0)+3,2,1,0,"Daten_RaumwHeizlast"),0)</f>
        <v>1</v>
      </c>
      <c r="O33" s="31">
        <v>0.1</v>
      </c>
      <c r="P33" s="72">
        <f t="shared" ca="1" si="3"/>
        <v>1.1000000000000001</v>
      </c>
      <c r="Q33" s="70">
        <f t="shared" ca="1" si="4"/>
        <v>27.500000000000004</v>
      </c>
      <c r="R33" s="36">
        <f t="shared" ref="R33:R50" ca="1" si="5">Q33*L33</f>
        <v>880.00000000000011</v>
      </c>
      <c r="S33" s="58"/>
      <c r="T33" s="58"/>
      <c r="U33" s="38"/>
      <c r="V33" s="38"/>
      <c r="W33" s="38"/>
      <c r="X33" s="38"/>
    </row>
    <row r="34" spans="1:24" ht="15">
      <c r="A34" s="31">
        <v>-90</v>
      </c>
      <c r="B34" s="73">
        <f ca="1">INDIRECT(ADDRESS(MATCH($M34,Daten_RaumwHeizlast!$A$4:$A$50,0)+3,3,1,0,"Daten_RaumwHeizlast"),0)*D34*I34</f>
        <v>80</v>
      </c>
      <c r="C34" s="31" t="s">
        <v>188</v>
      </c>
      <c r="D34" s="31">
        <v>2</v>
      </c>
      <c r="E34" s="31">
        <v>0.8</v>
      </c>
      <c r="F34" s="31">
        <v>1</v>
      </c>
      <c r="G34" s="71">
        <f t="shared" si="0"/>
        <v>0.8</v>
      </c>
      <c r="H34" s="31">
        <v>0</v>
      </c>
      <c r="I34" s="71">
        <f t="shared" si="1"/>
        <v>0.8</v>
      </c>
      <c r="J34" s="31" t="s">
        <v>232</v>
      </c>
      <c r="K34" s="73">
        <f ca="1">INDIRECT(ADDRESS(MATCH($J34,Daten_RaumwHeizlast!$E$4:$E$50,0)+3,6,1,0,"Daten_RaumwHeizlast"),0)</f>
        <v>-12</v>
      </c>
      <c r="L34" s="7">
        <f t="shared" ca="1" si="2"/>
        <v>32</v>
      </c>
      <c r="M34" s="31" t="s">
        <v>188</v>
      </c>
      <c r="N34" s="73">
        <f ca="1">INDIRECT(ADDRESS(MATCH($M34,Daten_RaumwHeizlast!$A$4:$A$50,0)+3,2,1,0,"Daten_RaumwHeizlast"),0)</f>
        <v>3</v>
      </c>
      <c r="O34" s="31">
        <v>0.1</v>
      </c>
      <c r="P34" s="72">
        <f t="shared" ca="1" si="3"/>
        <v>3.1</v>
      </c>
      <c r="Q34" s="70">
        <f t="shared" ca="1" si="4"/>
        <v>4.9600000000000009</v>
      </c>
      <c r="R34" s="36">
        <f t="shared" ca="1" si="5"/>
        <v>158.72000000000003</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-4</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-4</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-4</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-4</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-4</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-4</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-4</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-4</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-4</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-4</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-4</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-4</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-4</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-4</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-4</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-4</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217920</v>
      </c>
      <c r="C51" s="94"/>
      <c r="D51" s="94"/>
      <c r="E51" s="94"/>
      <c r="F51" s="94"/>
      <c r="G51" s="94"/>
      <c r="H51" s="115" t="s">
        <v>190</v>
      </c>
      <c r="I51" s="116"/>
      <c r="J51" s="115"/>
      <c r="K51" s="117"/>
      <c r="L51" s="74"/>
      <c r="M51" s="74"/>
      <c r="N51" s="74"/>
      <c r="O51" s="74"/>
      <c r="P51" s="74"/>
      <c r="Q51" s="80">
        <f ca="1">SUM(Q31:Q50)</f>
        <v>87.300000000000011</v>
      </c>
      <c r="R51" s="80">
        <f ca="1">SUM(R31:R50)</f>
        <v>2793.6000000000004</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15.571399999999997</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27.89875833333333</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 ca="1">IF(G25&gt;0,R58/G25,0)</f>
        <v>90.598750219419387</v>
      </c>
      <c r="N58" s="52" t="s">
        <v>199</v>
      </c>
      <c r="O58" s="39" t="s">
        <v>198</v>
      </c>
      <c r="P58" s="74">
        <f ca="1">IF(G17&gt;0,R58/G17,0)</f>
        <v>204.7531754958878</v>
      </c>
      <c r="Q58" s="52" t="s">
        <v>149</v>
      </c>
      <c r="R58" s="78">
        <f ca="1">R56+R51</f>
        <v>2821.4987583333336</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31"/>
      <c r="O62" s="131"/>
      <c r="P62" s="131"/>
      <c r="Q62" s="132"/>
      <c r="R62" s="77">
        <f ca="1">R60+R58</f>
        <v>2821.4987583333336</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51" priority="4">
      <formula>IF($T$11="",TRUE,FALSE)</formula>
    </cfRule>
  </conditionalFormatting>
  <conditionalFormatting sqref="T10">
    <cfRule type="expression" dxfId="150" priority="1">
      <formula>IF(ISNUMBER($P$21)=FALSE,TRUE,FALSE)</formula>
    </cfRule>
  </conditionalFormatting>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 id="{7AC05519-10AA-4D55-99F6-6729E97B08B0}">
            <xm:f>IF(OR($T$11="",$T$11=Daten!$AP$5),FALSE,TRUE)</xm:f>
            <x14:dxf>
              <fill>
                <patternFill>
                  <bgColor rgb="FFFF0000"/>
                </patternFill>
              </fill>
            </x14:dxf>
          </x14:cfRule>
          <x14:cfRule type="expression" priority="3" id="{5EB18279-A899-47D8-B2DE-D4E788A5D8E1}">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0C00-000000000000}">
          <x14:formula1>
            <xm:f>Daten_RaumwHeizlast!$E$4:$E$40</xm:f>
          </x14:formula1>
          <xm:sqref>D9</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0C00-000001000000}">
          <x14:formula1>
            <xm:f>Daten_RaumwHeizlast!$A$4:$A$50</xm:f>
          </x14:formula1>
          <xm:sqref>M31:M50</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0C00-000002000000}">
          <x14:formula1>
            <xm:f>Daten_RaumwHeizlast!$E$4:$E$50</xm:f>
          </x14:formula1>
          <xm:sqref>J31:J50</xm:sqref>
        </x14:dataValidation>
        <x14:dataValidation type="list" allowBlank="1" showInputMessage="1" showErrorMessage="1" xr:uid="{00000000-0002-0000-0C00-000003000000}">
          <x14:formula1>
            <xm:f>Daten!$AI$3:$AI$8</xm:f>
          </x14:formula1>
          <xm:sqref>P19</xm:sqref>
        </x14:dataValidation>
        <x14:dataValidation type="list" allowBlank="1" showInputMessage="1" showErrorMessage="1" xr:uid="{00000000-0002-0000-0C00-000004000000}">
          <x14:formula1>
            <xm:f>Daten_RaumwHeizlast!$K$4:$K$10</xm:f>
          </x14:formula1>
          <xm:sqref>P9</xm:sqref>
        </x14:dataValidation>
        <x14:dataValidation type="list" allowBlank="1" showInputMessage="1" showErrorMessage="1" xr:uid="{00000000-0002-0000-0C00-000005000000}">
          <x14:formula1>
            <xm:f>Daten_RaumwHeizlast!$O$4:$O$10</xm:f>
          </x14:formula1>
          <xm:sqref>P11</xm:sqref>
        </x14:dataValidation>
        <x14:dataValidation type="list" allowBlank="1" showInputMessage="1" showErrorMessage="1" xr:uid="{00000000-0002-0000-0C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0C00-000007000000}">
          <x14:formula1>
            <xm:f>Daten!$AQ$3:$AQ$4</xm:f>
          </x14:formula1>
          <xm:sqref>T11</xm:sqref>
        </x14:dataValidation>
        <x14:dataValidation type="list" allowBlank="1" showInputMessage="1" showErrorMessage="1" xr:uid="{00000000-0002-0000-0C00-000008000000}">
          <x14:formula1>
            <xm:f>IF(OR(Eingabetabelle!K7=Daten!AM5,Eingabetabelle!K7=Daten!AM6),IF(P10=Daten!AP4,Lueftungstabelle!C5:C45,$A$10000),$A$10000)</xm:f>
          </x14:formula1>
          <xm:sqref>T10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X65"/>
  <sheetViews>
    <sheetView workbookViewId="0">
      <selection activeCell="P21" sqref="P21"/>
    </sheetView>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90"/>
      <c r="D3" s="90"/>
      <c r="E3" s="90"/>
      <c r="F3" s="90"/>
      <c r="G3" s="90"/>
      <c r="H3" s="90"/>
      <c r="I3" s="91"/>
      <c r="J3" s="90"/>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92"/>
      <c r="D5" s="92"/>
      <c r="E5" s="92"/>
      <c r="F5" s="92"/>
      <c r="G5" s="92"/>
      <c r="H5" s="92"/>
      <c r="I5" s="93"/>
      <c r="J5" s="92"/>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28</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t="s">
        <v>492</v>
      </c>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v>15</v>
      </c>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v>3</v>
      </c>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v>0.5</v>
      </c>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24</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2.5</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37.5</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300</v>
      </c>
      <c r="C31" s="31"/>
      <c r="D31" s="31">
        <v>1</v>
      </c>
      <c r="E31" s="31">
        <v>2</v>
      </c>
      <c r="F31" s="31">
        <v>3</v>
      </c>
      <c r="G31" s="71">
        <f>E31*F31</f>
        <v>6</v>
      </c>
      <c r="H31" s="31"/>
      <c r="I31" s="71">
        <f>G31-H31</f>
        <v>6</v>
      </c>
      <c r="J31" s="31" t="s">
        <v>232</v>
      </c>
      <c r="K31" s="73">
        <f ca="1">INDIRECT(ADDRESS(MATCH($J31,Daten_RaumwHeizlast!$E$4:$E$50,0)+3,6,1,0,"Daten_RaumwHeizlast"),0)</f>
        <v>-12</v>
      </c>
      <c r="L31" s="7">
        <f ca="1">$G$9-$K31</f>
        <v>36</v>
      </c>
      <c r="M31" s="31" t="s">
        <v>188</v>
      </c>
      <c r="N31" s="73">
        <f ca="1">INDIRECT(ADDRESS(MATCH($M31,Daten_RaumwHeizlast!$A$4:$A$50,0)+3,2,1,0,"Daten_RaumwHeizlast"),0)</f>
        <v>3</v>
      </c>
      <c r="O31" s="31">
        <v>0.1</v>
      </c>
      <c r="P31" s="72">
        <f ca="1">O31+N31</f>
        <v>3.1</v>
      </c>
      <c r="Q31" s="70">
        <f ca="1">P31*I31*D31</f>
        <v>18.600000000000001</v>
      </c>
      <c r="R31" s="36">
        <f ca="1">Q31*L31</f>
        <v>669.6</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300</v>
      </c>
      <c r="C51" s="94"/>
      <c r="D51" s="94"/>
      <c r="E51" s="94"/>
      <c r="F51" s="94"/>
      <c r="G51" s="94"/>
      <c r="H51" s="115" t="s">
        <v>190</v>
      </c>
      <c r="I51" s="116"/>
      <c r="J51" s="115"/>
      <c r="K51" s="117"/>
      <c r="L51" s="74"/>
      <c r="M51" s="74"/>
      <c r="N51" s="74"/>
      <c r="O51" s="74"/>
      <c r="P51" s="74"/>
      <c r="Q51" s="80">
        <f ca="1">SUM(Q31:Q50)</f>
        <v>18.600000000000001</v>
      </c>
      <c r="R51" s="80">
        <f ca="1">SUM(R31:R50)</f>
        <v>669.6</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18.75</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 ca="1">IF(G25&gt;0,R58/G25,0)</f>
        <v>17.856000000000002</v>
      </c>
      <c r="N58" s="52" t="s">
        <v>199</v>
      </c>
      <c r="O58" s="39" t="s">
        <v>198</v>
      </c>
      <c r="P58" s="74">
        <f ca="1">IF(G17&gt;0,R58/G17,0)</f>
        <v>44.64</v>
      </c>
      <c r="Q58" s="52" t="s">
        <v>199</v>
      </c>
      <c r="R58" s="78">
        <f ca="1">R56+R51</f>
        <v>669.6</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669.6</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47" priority="4">
      <formula>IF($T$11="",TRUE,FALSE)</formula>
    </cfRule>
  </conditionalFormatting>
  <conditionalFormatting sqref="T10">
    <cfRule type="expression" dxfId="14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FDC6F462-04A4-4697-ADB0-E858B216F5DA}">
            <xm:f>IF(OR($T$11="",$T$11=Daten!$AP$5),FALSE,TRUE)</xm:f>
            <x14:dxf>
              <fill>
                <patternFill>
                  <bgColor rgb="FFFF0000"/>
                </patternFill>
              </fill>
            </x14:dxf>
          </x14:cfRule>
          <x14:cfRule type="expression" priority="3" id="{885065A4-979C-42CA-B3B3-3F70909444EA}">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0D00-000000000000}">
          <x14:formula1>
            <xm:f>Daten_RaumwHeizlast!$E$4:$E$40</xm:f>
          </x14:formula1>
          <xm:sqref>D9</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0D00-000001000000}">
          <x14:formula1>
            <xm:f>Daten_RaumwHeizlast!$A$4:$A$50</xm:f>
          </x14:formula1>
          <xm:sqref>M31:M50</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0D00-000002000000}">
          <x14:formula1>
            <xm:f>Daten_RaumwHeizlast!$E$4:$E$50</xm:f>
          </x14:formula1>
          <xm:sqref>J31:J50</xm:sqref>
        </x14:dataValidation>
        <x14:dataValidation type="list" allowBlank="1" showInputMessage="1" showErrorMessage="1" xr:uid="{00000000-0002-0000-0D00-000003000000}">
          <x14:formula1>
            <xm:f>Daten!$AI$3:$AI$8</xm:f>
          </x14:formula1>
          <xm:sqref>P19</xm:sqref>
        </x14:dataValidation>
        <x14:dataValidation type="list" allowBlank="1" showInputMessage="1" showErrorMessage="1" xr:uid="{00000000-0002-0000-0D00-000004000000}">
          <x14:formula1>
            <xm:f>Daten_RaumwHeizlast!$O$4:$O$10</xm:f>
          </x14:formula1>
          <xm:sqref>P11</xm:sqref>
        </x14:dataValidation>
        <x14:dataValidation type="list" allowBlank="1" showInputMessage="1" showErrorMessage="1" xr:uid="{00000000-0002-0000-0D00-000005000000}">
          <x14:formula1>
            <xm:f>Daten_RaumwHeizlast!$K$4:$K$10</xm:f>
          </x14:formula1>
          <xm:sqref>P9</xm:sqref>
        </x14:dataValidation>
        <x14:dataValidation type="list" allowBlank="1" showInputMessage="1" showErrorMessage="1" xr:uid="{00000000-0002-0000-0D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0D00-000007000000}">
          <x14:formula1>
            <xm:f>Daten!$AQ$3:$AQ$4</xm:f>
          </x14:formula1>
          <xm:sqref>T11</xm:sqref>
        </x14:dataValidation>
        <x14:dataValidation type="list" allowBlank="1" showInputMessage="1" showErrorMessage="1" xr:uid="{00000000-0002-0000-0D00-000008000000}">
          <x14:formula1>
            <xm:f>IF(OR(Eingabetabelle!K7=Daten!AM5,Eingabetabelle!K7=Daten!AM6),IF(P10=Daten!AP4,Lueftungstabelle!C5:C45,$A$10000),$A$10000)</xm:f>
          </x14:formula1>
          <xm:sqref>T10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t="s">
        <v>490</v>
      </c>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v>20</v>
      </c>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v>2.8</v>
      </c>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v>0.2</v>
      </c>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41.385472673130998</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2.5999999999999996</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51.999999999999993</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25.999999999999996</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-161.97465373800378</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 ca="1">IF(G25&gt;0,R58/G25,0)</f>
        <v>-3.1148971872693041</v>
      </c>
      <c r="N58" s="52" t="s">
        <v>199</v>
      </c>
      <c r="O58" s="39" t="s">
        <v>198</v>
      </c>
      <c r="P58" s="74">
        <f ca="1">IF(G17&gt;0,R58/G17,0)</f>
        <v>-8.0987326869001883</v>
      </c>
      <c r="Q58" s="52" t="s">
        <v>199</v>
      </c>
      <c r="R58" s="78">
        <f ca="1">R56+R51</f>
        <v>-161.97465373800378</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-161.97465373800378</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A3:B3"/>
    <mergeCell ref="A5:B5"/>
    <mergeCell ref="N7:P7"/>
    <mergeCell ref="D9:E9"/>
  </mergeCells>
  <conditionalFormatting sqref="T11">
    <cfRule type="expression" dxfId="143" priority="4">
      <formula>IF($T$11="",TRUE,FALSE)</formula>
    </cfRule>
  </conditionalFormatting>
  <conditionalFormatting sqref="T10">
    <cfRule type="expression" dxfId="14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9D74397-5084-4FD8-A97B-DE836F1D19DE}">
            <xm:f>IF(OR($T$11="",$T$11=Daten!$AP$5),FALSE,TRUE)</xm:f>
            <x14:dxf>
              <fill>
                <patternFill>
                  <bgColor rgb="FFFF0000"/>
                </patternFill>
              </fill>
            </x14:dxf>
          </x14:cfRule>
          <x14:cfRule type="expression" priority="3" id="{4826EF5F-79A0-4D76-BDF0-AFEACDAE3394}">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0E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0E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0E00-000002000000}">
          <x14:formula1>
            <xm:f>Daten_RaumwHeizlast!$A$4:$A$50</xm:f>
          </x14:formula1>
          <xm:sqref>M31:M50</xm:sqref>
        </x14:dataValidation>
        <x14:dataValidation type="list" allowBlank="1" showInputMessage="1" showErrorMessage="1" xr:uid="{00000000-0002-0000-0E00-000003000000}">
          <x14:formula1>
            <xm:f>Daten!$AI$3:$AI$8</xm:f>
          </x14:formula1>
          <xm:sqref>P19</xm:sqref>
        </x14:dataValidation>
        <x14:dataValidation type="list" allowBlank="1" showInputMessage="1" showErrorMessage="1" xr:uid="{00000000-0002-0000-0E00-000004000000}">
          <x14:formula1>
            <xm:f>Daten_RaumwHeizlast!$K$4:$K$10</xm:f>
          </x14:formula1>
          <xm:sqref>P9</xm:sqref>
        </x14:dataValidation>
        <x14:dataValidation type="list" allowBlank="1" showInputMessage="1" showErrorMessage="1" xr:uid="{00000000-0002-0000-0E00-000005000000}">
          <x14:formula1>
            <xm:f>Daten_RaumwHeizlast!$O$4:$O$10</xm:f>
          </x14:formula1>
          <xm:sqref>P11</xm:sqref>
        </x14:dataValidation>
        <x14:dataValidation type="list" allowBlank="1" showInputMessage="1" showErrorMessage="1" xr:uid="{00000000-0002-0000-0E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0E00-000007000000}">
          <x14:formula1>
            <xm:f>Daten!$AQ$3:$AQ$4</xm:f>
          </x14:formula1>
          <xm:sqref>T11</xm:sqref>
        </x14:dataValidation>
        <x14:dataValidation type="list" allowBlank="1" showInputMessage="1" showErrorMessage="1" xr:uid="{00000000-0002-0000-0E00-000008000000}">
          <x14:formula1>
            <xm:f>IF(OR(Eingabetabelle!K7=Daten!AM5,Eingabetabelle!K7=Daten!AM6),IF(P10=Daten!AP4,Lueftungstabelle!C5:C45,$A$10000),$A$10000)</xm:f>
          </x14:formula1>
          <xm:sqref>T10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39" priority="4">
      <formula>IF($T$11="",TRUE,FALSE)</formula>
    </cfRule>
  </conditionalFormatting>
  <conditionalFormatting sqref="T10">
    <cfRule type="expression" dxfId="13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20C5AD09-9A24-424F-A2E9-285937E6E324}">
            <xm:f>IF(OR($T$11="",$T$11=Daten!$AP$5),FALSE,TRUE)</xm:f>
            <x14:dxf>
              <fill>
                <patternFill>
                  <bgColor rgb="FFFF0000"/>
                </patternFill>
              </fill>
            </x14:dxf>
          </x14:cfRule>
          <x14:cfRule type="expression" priority="3" id="{28BB7AA7-87C7-4A7A-83AB-880C4926861D}">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0F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0F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0F00-000002000000}">
          <x14:formula1>
            <xm:f>Daten_RaumwHeizlast!$A$4:$A$50</xm:f>
          </x14:formula1>
          <xm:sqref>M31:M50</xm:sqref>
        </x14:dataValidation>
        <x14:dataValidation type="list" allowBlank="1" showInputMessage="1" showErrorMessage="1" xr:uid="{00000000-0002-0000-0F00-000003000000}">
          <x14:formula1>
            <xm:f>Daten!$AI$3:$AI$8</xm:f>
          </x14:formula1>
          <xm:sqref>P19</xm:sqref>
        </x14:dataValidation>
        <x14:dataValidation type="list" allowBlank="1" showInputMessage="1" showErrorMessage="1" xr:uid="{00000000-0002-0000-0F00-000004000000}">
          <x14:formula1>
            <xm:f>Daten_RaumwHeizlast!$K$4:$K$10</xm:f>
          </x14:formula1>
          <xm:sqref>P9</xm:sqref>
        </x14:dataValidation>
        <x14:dataValidation type="list" allowBlank="1" showInputMessage="1" showErrorMessage="1" xr:uid="{00000000-0002-0000-0F00-000005000000}">
          <x14:formula1>
            <xm:f>Daten_RaumwHeizlast!$O$4:$O$10</xm:f>
          </x14:formula1>
          <xm:sqref>P11</xm:sqref>
        </x14:dataValidation>
        <x14:dataValidation type="list" allowBlank="1" showInputMessage="1" showErrorMessage="1" xr:uid="{00000000-0002-0000-0F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0F00-000007000000}">
          <x14:formula1>
            <xm:f>Daten!$AQ$3:$AQ$4</xm:f>
          </x14:formula1>
          <xm:sqref>T11</xm:sqref>
        </x14:dataValidation>
        <x14:dataValidation type="list" allowBlank="1" showInputMessage="1" showErrorMessage="1" xr:uid="{00000000-0002-0000-0F00-000008000000}">
          <x14:formula1>
            <xm:f>IF(OR(Eingabetabelle!K7=Daten!AM5,Eingabetabelle!K7=Daten!AM6),IF(P10=Daten!AP4,Lueftungstabelle!C5:C45,$A$10000),$A$10000)</xm:f>
          </x14:formula1>
          <xm:sqref>T10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35" priority="4">
      <formula>IF($T$11="",TRUE,FALSE)</formula>
    </cfRule>
  </conditionalFormatting>
  <conditionalFormatting sqref="T10">
    <cfRule type="expression" dxfId="13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53EF98F-B8A1-403E-A93D-00296743E980}">
            <xm:f>IF(OR($T$11="",$T$11=Daten!$AP$5),FALSE,TRUE)</xm:f>
            <x14:dxf>
              <fill>
                <patternFill>
                  <bgColor rgb="FFFF0000"/>
                </patternFill>
              </fill>
            </x14:dxf>
          </x14:cfRule>
          <x14:cfRule type="expression" priority="3" id="{910E2E3B-23CF-418D-A2EB-68D1328BB655}">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0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0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000-000002000000}">
          <x14:formula1>
            <xm:f>Daten_RaumwHeizlast!$A$4:$A$50</xm:f>
          </x14:formula1>
          <xm:sqref>M31:M50</xm:sqref>
        </x14:dataValidation>
        <x14:dataValidation type="list" allowBlank="1" showInputMessage="1" showErrorMessage="1" xr:uid="{00000000-0002-0000-1000-000003000000}">
          <x14:formula1>
            <xm:f>Daten!$AI$3:$AI$8</xm:f>
          </x14:formula1>
          <xm:sqref>P19</xm:sqref>
        </x14:dataValidation>
        <x14:dataValidation type="list" allowBlank="1" showInputMessage="1" showErrorMessage="1" xr:uid="{00000000-0002-0000-1000-000004000000}">
          <x14:formula1>
            <xm:f>Daten_RaumwHeizlast!$K$4:$K$10</xm:f>
          </x14:formula1>
          <xm:sqref>P9</xm:sqref>
        </x14:dataValidation>
        <x14:dataValidation type="list" allowBlank="1" showInputMessage="1" showErrorMessage="1" xr:uid="{00000000-0002-0000-1000-000005000000}">
          <x14:formula1>
            <xm:f>Daten_RaumwHeizlast!$O$4:$O$10</xm:f>
          </x14:formula1>
          <xm:sqref>P11</xm:sqref>
        </x14:dataValidation>
        <x14:dataValidation type="list" allowBlank="1" showInputMessage="1" showErrorMessage="1" xr:uid="{00000000-0002-0000-10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000-000007000000}">
          <x14:formula1>
            <xm:f>Daten!$AQ$3:$AQ$4</xm:f>
          </x14:formula1>
          <xm:sqref>T11</xm:sqref>
        </x14:dataValidation>
        <x14:dataValidation type="list" allowBlank="1" showInputMessage="1" showErrorMessage="1" xr:uid="{00000000-0002-0000-1000-000008000000}">
          <x14:formula1>
            <xm:f>IF(OR(Eingabetabelle!K7=Daten!AM5,Eingabetabelle!K7=Daten!AM6),IF(P10=Daten!AP4,Lueftungstabelle!C5:C45,$A$10000),$A$10000)</xm:f>
          </x14:formula1>
          <xm:sqref>T10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31" priority="4">
      <formula>IF($T$11="",TRUE,FALSE)</formula>
    </cfRule>
  </conditionalFormatting>
  <conditionalFormatting sqref="T10">
    <cfRule type="expression" dxfId="13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5D28C8C-B022-4884-A74E-A904317E8DBB}">
            <xm:f>IF(OR($T$11="",$T$11=Daten!$AP$5),FALSE,TRUE)</xm:f>
            <x14:dxf>
              <fill>
                <patternFill>
                  <bgColor rgb="FFFF0000"/>
                </patternFill>
              </fill>
            </x14:dxf>
          </x14:cfRule>
          <x14:cfRule type="expression" priority="3" id="{94A9294D-82BE-4658-8164-9749C639AC08}">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1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1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100-000002000000}">
          <x14:formula1>
            <xm:f>Daten_RaumwHeizlast!$A$4:$A$50</xm:f>
          </x14:formula1>
          <xm:sqref>M31:M50</xm:sqref>
        </x14:dataValidation>
        <x14:dataValidation type="list" allowBlank="1" showInputMessage="1" showErrorMessage="1" xr:uid="{00000000-0002-0000-1100-000003000000}">
          <x14:formula1>
            <xm:f>Daten!$AI$3:$AI$8</xm:f>
          </x14:formula1>
          <xm:sqref>P19</xm:sqref>
        </x14:dataValidation>
        <x14:dataValidation type="list" allowBlank="1" showInputMessage="1" showErrorMessage="1" xr:uid="{00000000-0002-0000-1100-000004000000}">
          <x14:formula1>
            <xm:f>Daten_RaumwHeizlast!$K$4:$K$10</xm:f>
          </x14:formula1>
          <xm:sqref>P9</xm:sqref>
        </x14:dataValidation>
        <x14:dataValidation type="list" allowBlank="1" showInputMessage="1" showErrorMessage="1" xr:uid="{00000000-0002-0000-1100-000005000000}">
          <x14:formula1>
            <xm:f>Daten_RaumwHeizlast!$O$4:$O$10</xm:f>
          </x14:formula1>
          <xm:sqref>P11</xm:sqref>
        </x14:dataValidation>
        <x14:dataValidation type="list" allowBlank="1" showInputMessage="1" showErrorMessage="1" xr:uid="{00000000-0002-0000-11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100-000007000000}">
          <x14:formula1>
            <xm:f>Daten!$AQ$3:$AQ$4</xm:f>
          </x14:formula1>
          <xm:sqref>T11</xm:sqref>
        </x14:dataValidation>
        <x14:dataValidation type="list" allowBlank="1" showInputMessage="1" showErrorMessage="1" xr:uid="{00000000-0002-0000-1100-000008000000}">
          <x14:formula1>
            <xm:f>IF(OR(Eingabetabelle!K7=Daten!AM5,Eingabetabelle!K7=Daten!AM6),IF(P10=Daten!AP4,Lueftungstabelle!C5:C45,$A$10000),$A$10000)</xm:f>
          </x14:formula1>
          <xm:sqref>T10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127" priority="4">
      <formula>IF($T$11="",TRUE,FALSE)</formula>
    </cfRule>
  </conditionalFormatting>
  <conditionalFormatting sqref="T10">
    <cfRule type="expression" dxfId="12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4975CE2-B23D-4514-AD89-D08248D5B84C}">
            <xm:f>IF(OR($T$11="",$T$11=Daten!$AP$5),FALSE,TRUE)</xm:f>
            <x14:dxf>
              <fill>
                <patternFill>
                  <bgColor rgb="FFFF0000"/>
                </patternFill>
              </fill>
            </x14:dxf>
          </x14:cfRule>
          <x14:cfRule type="expression" priority="3" id="{BA7702CD-AFB4-4E3D-A5C6-792E39D25D6F}">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2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2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200-000002000000}">
          <x14:formula1>
            <xm:f>Daten_RaumwHeizlast!$A$4:$A$50</xm:f>
          </x14:formula1>
          <xm:sqref>M31:M50</xm:sqref>
        </x14:dataValidation>
        <x14:dataValidation type="list" allowBlank="1" showInputMessage="1" showErrorMessage="1" xr:uid="{00000000-0002-0000-1200-000003000000}">
          <x14:formula1>
            <xm:f>Daten!$AI$3:$AI$8</xm:f>
          </x14:formula1>
          <xm:sqref>P19</xm:sqref>
        </x14:dataValidation>
        <x14:dataValidation type="list" allowBlank="1" showInputMessage="1" showErrorMessage="1" xr:uid="{00000000-0002-0000-1200-000004000000}">
          <x14:formula1>
            <xm:f>Daten_RaumwHeizlast!$K$4:$K$10</xm:f>
          </x14:formula1>
          <xm:sqref>P9</xm:sqref>
        </x14:dataValidation>
        <x14:dataValidation type="list" allowBlank="1" showInputMessage="1" showErrorMessage="1" xr:uid="{00000000-0002-0000-1200-000005000000}">
          <x14:formula1>
            <xm:f>Daten_RaumwHeizlast!$O$4:$O$10</xm:f>
          </x14:formula1>
          <xm:sqref>P11</xm:sqref>
        </x14:dataValidation>
        <x14:dataValidation type="list" allowBlank="1" showInputMessage="1" showErrorMessage="1" xr:uid="{00000000-0002-0000-12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200-000007000000}">
          <x14:formula1>
            <xm:f>Daten!$AQ$3:$AQ$4</xm:f>
          </x14:formula1>
          <xm:sqref>T11</xm:sqref>
        </x14:dataValidation>
        <x14:dataValidation type="list" allowBlank="1" showInputMessage="1" showErrorMessage="1" xr:uid="{00000000-0002-0000-1200-000008000000}">
          <x14:formula1>
            <xm:f>IF(OR(Eingabetabelle!K7=Daten!AM5,Eingabetabelle!K7=Daten!AM6),IF(P10=Daten!AP4,Lueftungstabelle!C5:C45,$A$10000),$A$10000)</xm:f>
          </x14:formula1>
          <xm:sqref>T10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42"/>
  <sheetViews>
    <sheetView workbookViewId="0">
      <selection activeCell="K4" sqref="K4"/>
    </sheetView>
  </sheetViews>
  <sheetFormatPr baseColWidth="10" defaultRowHeight="14"/>
  <cols>
    <col min="1" max="1" width="10.6640625" customWidth="1"/>
    <col min="2" max="2" width="17.5" customWidth="1"/>
    <col min="3" max="3" width="21.1640625" customWidth="1"/>
    <col min="8" max="8" width="11" style="166"/>
    <col min="9" max="9" width="11" style="145"/>
    <col min="10" max="10" width="28.33203125" customWidth="1"/>
  </cols>
  <sheetData>
    <row r="1" spans="1:11" ht="64">
      <c r="A1" s="154" t="s">
        <v>6</v>
      </c>
      <c r="B1" s="154" t="s">
        <v>7</v>
      </c>
      <c r="C1" s="154" t="s">
        <v>8</v>
      </c>
      <c r="D1" s="155" t="s">
        <v>445</v>
      </c>
      <c r="E1" s="178" t="s">
        <v>446</v>
      </c>
      <c r="F1" s="181" t="s">
        <v>2</v>
      </c>
      <c r="G1" s="181" t="s">
        <v>206</v>
      </c>
      <c r="H1" s="201" t="s">
        <v>307</v>
      </c>
      <c r="I1" s="204" t="s">
        <v>486</v>
      </c>
    </row>
    <row r="2" spans="1:11" ht="16">
      <c r="A2" s="14" t="s">
        <v>10</v>
      </c>
      <c r="B2" s="14" t="s">
        <v>204</v>
      </c>
      <c r="C2" s="128" t="s">
        <v>11</v>
      </c>
      <c r="D2" s="3">
        <v>159.30000000000001</v>
      </c>
      <c r="E2" s="179">
        <v>59.4</v>
      </c>
      <c r="F2" s="182">
        <v>21</v>
      </c>
      <c r="G2" s="141"/>
      <c r="H2" s="202">
        <v>2</v>
      </c>
      <c r="I2" s="205" t="s">
        <v>491</v>
      </c>
      <c r="J2" s="27" t="s">
        <v>0</v>
      </c>
      <c r="K2" s="3">
        <v>45</v>
      </c>
    </row>
    <row r="3" spans="1:11" ht="15">
      <c r="A3" s="14" t="s">
        <v>10</v>
      </c>
      <c r="B3" s="1" t="s">
        <v>250</v>
      </c>
      <c r="C3" s="3" t="s">
        <v>19</v>
      </c>
      <c r="D3" s="3">
        <v>712.3</v>
      </c>
      <c r="E3" s="179">
        <v>19.5</v>
      </c>
      <c r="F3" s="182">
        <v>2</v>
      </c>
      <c r="G3" s="141"/>
      <c r="H3" s="202"/>
      <c r="I3" s="205" t="s">
        <v>491</v>
      </c>
      <c r="J3" s="29" t="s">
        <v>3</v>
      </c>
      <c r="K3" s="3">
        <v>38</v>
      </c>
    </row>
    <row r="4" spans="1:11" ht="15">
      <c r="A4" s="14" t="s">
        <v>10</v>
      </c>
      <c r="B4" s="14" t="s">
        <v>243</v>
      </c>
      <c r="C4" s="3" t="s">
        <v>20</v>
      </c>
      <c r="D4" s="3">
        <v>422.2</v>
      </c>
      <c r="E4" s="179">
        <v>4.7</v>
      </c>
      <c r="F4" s="182">
        <v>3</v>
      </c>
      <c r="G4" s="141"/>
      <c r="H4" s="202"/>
      <c r="I4" s="205" t="s">
        <v>492</v>
      </c>
      <c r="J4" s="148" t="s">
        <v>205</v>
      </c>
      <c r="K4" s="122" t="s">
        <v>58</v>
      </c>
    </row>
    <row r="5" spans="1:11" ht="15">
      <c r="A5" s="14" t="s">
        <v>10</v>
      </c>
      <c r="B5" s="14" t="s">
        <v>244</v>
      </c>
      <c r="C5" s="3" t="s">
        <v>20</v>
      </c>
      <c r="D5" s="3">
        <v>422.2</v>
      </c>
      <c r="E5" s="179">
        <v>4.7</v>
      </c>
      <c r="F5" s="182">
        <v>4</v>
      </c>
      <c r="G5" s="141"/>
      <c r="H5" s="202"/>
      <c r="I5" s="205" t="s">
        <v>492</v>
      </c>
      <c r="J5" s="148" t="s">
        <v>70</v>
      </c>
      <c r="K5" s="122" t="s">
        <v>71</v>
      </c>
    </row>
    <row r="6" spans="1:11" ht="15">
      <c r="A6" s="14" t="s">
        <v>10</v>
      </c>
      <c r="B6" s="14" t="s">
        <v>245</v>
      </c>
      <c r="C6" s="3" t="s">
        <v>20</v>
      </c>
      <c r="D6" s="3">
        <v>422.2</v>
      </c>
      <c r="E6" s="179">
        <v>4.7</v>
      </c>
      <c r="F6" s="182">
        <v>5</v>
      </c>
      <c r="G6" s="141"/>
      <c r="H6" s="202"/>
      <c r="I6" s="205" t="s">
        <v>492</v>
      </c>
      <c r="J6" s="148" t="s">
        <v>473</v>
      </c>
      <c r="K6" s="122" t="s">
        <v>58</v>
      </c>
    </row>
    <row r="7" spans="1:11" ht="15">
      <c r="A7" s="14" t="s">
        <v>10</v>
      </c>
      <c r="B7" s="14" t="s">
        <v>246</v>
      </c>
      <c r="C7" s="3" t="s">
        <v>20</v>
      </c>
      <c r="D7" s="3">
        <v>422.2</v>
      </c>
      <c r="E7" s="179">
        <v>4.7</v>
      </c>
      <c r="F7" s="182">
        <v>6</v>
      </c>
      <c r="G7" s="141"/>
      <c r="H7" s="202"/>
      <c r="I7" s="205" t="s">
        <v>492</v>
      </c>
      <c r="J7" s="148" t="s">
        <v>487</v>
      </c>
      <c r="K7" s="31" t="s">
        <v>493</v>
      </c>
    </row>
    <row r="8" spans="1:11" ht="15">
      <c r="A8" s="14" t="s">
        <v>10</v>
      </c>
      <c r="B8" s="14" t="s">
        <v>247</v>
      </c>
      <c r="C8" s="3" t="s">
        <v>20</v>
      </c>
      <c r="D8" s="3">
        <v>422.2</v>
      </c>
      <c r="E8" s="179">
        <v>4.7</v>
      </c>
      <c r="F8" s="182">
        <v>7</v>
      </c>
      <c r="G8" s="141"/>
      <c r="H8" s="202"/>
      <c r="I8" s="205" t="s">
        <v>492</v>
      </c>
      <c r="J8" s="148" t="s">
        <v>495</v>
      </c>
      <c r="K8" s="31">
        <v>0.9</v>
      </c>
    </row>
    <row r="9" spans="1:11" ht="15">
      <c r="A9" s="125" t="s">
        <v>10</v>
      </c>
      <c r="B9" s="14" t="s">
        <v>248</v>
      </c>
      <c r="C9" s="128" t="s">
        <v>28</v>
      </c>
      <c r="D9" s="3">
        <v>125.7</v>
      </c>
      <c r="E9" s="179">
        <v>8</v>
      </c>
      <c r="F9" s="182">
        <v>21</v>
      </c>
      <c r="G9" s="141"/>
      <c r="H9" s="202"/>
      <c r="I9" s="205" t="s">
        <v>492</v>
      </c>
    </row>
    <row r="10" spans="1:11" ht="15">
      <c r="A10" s="125" t="s">
        <v>10</v>
      </c>
      <c r="B10" s="14" t="s">
        <v>249</v>
      </c>
      <c r="C10" s="128" t="s">
        <v>30</v>
      </c>
      <c r="D10" s="3">
        <v>159.30000000000001</v>
      </c>
      <c r="E10" s="179">
        <v>3</v>
      </c>
      <c r="F10" s="182">
        <v>21</v>
      </c>
      <c r="G10" s="141"/>
      <c r="H10" s="202"/>
      <c r="I10" s="205" t="s">
        <v>492</v>
      </c>
    </row>
    <row r="11" spans="1:11" ht="15">
      <c r="A11" s="18"/>
      <c r="B11" s="23"/>
      <c r="C11" s="18"/>
      <c r="D11" s="18"/>
      <c r="E11" s="18"/>
      <c r="F11" s="183"/>
      <c r="G11" s="184"/>
      <c r="H11" s="203"/>
      <c r="I11" s="206"/>
    </row>
    <row r="12" spans="1:11" ht="15">
      <c r="A12" s="125" t="s">
        <v>31</v>
      </c>
      <c r="B12" s="14" t="s">
        <v>204</v>
      </c>
      <c r="C12" s="129" t="s">
        <v>32</v>
      </c>
      <c r="D12" s="3">
        <v>1100</v>
      </c>
      <c r="E12" s="179">
        <v>19</v>
      </c>
      <c r="F12" s="182">
        <v>10</v>
      </c>
      <c r="G12" s="141"/>
      <c r="H12" s="202"/>
      <c r="I12" s="205" t="s">
        <v>492</v>
      </c>
    </row>
    <row r="13" spans="1:11" ht="15">
      <c r="A13" s="125" t="s">
        <v>31</v>
      </c>
      <c r="B13" s="14" t="s">
        <v>250</v>
      </c>
      <c r="C13" s="129" t="s">
        <v>34</v>
      </c>
      <c r="D13" s="3">
        <v>771.6</v>
      </c>
      <c r="E13" s="179">
        <v>15.3</v>
      </c>
      <c r="F13" s="182">
        <v>11</v>
      </c>
      <c r="G13" s="141"/>
      <c r="H13" s="202"/>
      <c r="I13" s="205" t="s">
        <v>492</v>
      </c>
    </row>
    <row r="14" spans="1:11" ht="15">
      <c r="A14" s="125" t="s">
        <v>31</v>
      </c>
      <c r="B14" s="14" t="s">
        <v>243</v>
      </c>
      <c r="C14" s="129" t="s">
        <v>35</v>
      </c>
      <c r="D14" s="3">
        <v>641.79999999999995</v>
      </c>
      <c r="E14" s="179">
        <v>8.9</v>
      </c>
      <c r="F14" s="182">
        <v>12</v>
      </c>
      <c r="G14" s="141"/>
      <c r="H14" s="202"/>
      <c r="I14" s="205" t="s">
        <v>492</v>
      </c>
    </row>
    <row r="15" spans="1:11" ht="15">
      <c r="A15" s="125" t="s">
        <v>31</v>
      </c>
      <c r="B15" s="14" t="s">
        <v>244</v>
      </c>
      <c r="C15" s="129" t="s">
        <v>36</v>
      </c>
      <c r="D15" s="3">
        <v>896.3</v>
      </c>
      <c r="E15" s="179">
        <v>7.5</v>
      </c>
      <c r="F15" s="182">
        <v>13</v>
      </c>
      <c r="G15" s="141"/>
      <c r="H15" s="202"/>
      <c r="I15" s="205" t="s">
        <v>492</v>
      </c>
    </row>
    <row r="16" spans="1:11" ht="15">
      <c r="A16" s="126" t="s">
        <v>31</v>
      </c>
      <c r="B16" s="15" t="s">
        <v>245</v>
      </c>
      <c r="C16" s="130" t="s">
        <v>37</v>
      </c>
      <c r="D16" s="17">
        <v>625.5</v>
      </c>
      <c r="E16" s="180">
        <v>8</v>
      </c>
      <c r="F16" s="182">
        <v>14</v>
      </c>
      <c r="G16" s="141"/>
      <c r="H16" s="202"/>
      <c r="I16" s="205" t="s">
        <v>492</v>
      </c>
    </row>
    <row r="17" spans="1:9" ht="15">
      <c r="A17" s="125" t="s">
        <v>31</v>
      </c>
      <c r="B17" s="14" t="s">
        <v>246</v>
      </c>
      <c r="C17" s="129" t="s">
        <v>39</v>
      </c>
      <c r="D17" s="3">
        <v>500</v>
      </c>
      <c r="E17" s="179">
        <v>12.6</v>
      </c>
      <c r="F17" s="182">
        <v>15</v>
      </c>
      <c r="G17" s="141"/>
      <c r="H17" s="202"/>
      <c r="I17" s="205" t="s">
        <v>492</v>
      </c>
    </row>
    <row r="18" spans="1:9" ht="15">
      <c r="A18" s="125" t="s">
        <v>31</v>
      </c>
      <c r="B18" s="14" t="s">
        <v>247</v>
      </c>
      <c r="C18" s="128" t="s">
        <v>40</v>
      </c>
      <c r="D18" s="3">
        <v>1000</v>
      </c>
      <c r="E18" s="179">
        <v>24</v>
      </c>
      <c r="F18" s="182">
        <v>16</v>
      </c>
      <c r="G18" s="141"/>
      <c r="H18" s="202"/>
      <c r="I18" s="205" t="s">
        <v>492</v>
      </c>
    </row>
    <row r="19" spans="1:9" ht="15">
      <c r="A19" s="125" t="s">
        <v>31</v>
      </c>
      <c r="B19" s="14" t="s">
        <v>251</v>
      </c>
      <c r="C19" s="128" t="s">
        <v>40</v>
      </c>
      <c r="D19" s="3">
        <v>1000</v>
      </c>
      <c r="E19" s="179">
        <v>24</v>
      </c>
      <c r="F19" s="182">
        <v>17</v>
      </c>
      <c r="G19" s="141"/>
      <c r="H19" s="202"/>
      <c r="I19" s="205" t="s">
        <v>492</v>
      </c>
    </row>
    <row r="20" spans="1:9" ht="15">
      <c r="A20" s="127" t="s">
        <v>31</v>
      </c>
      <c r="B20" s="14" t="s">
        <v>248</v>
      </c>
      <c r="C20" s="128" t="s">
        <v>41</v>
      </c>
      <c r="D20" s="3">
        <v>243.5</v>
      </c>
      <c r="E20" s="179">
        <v>5</v>
      </c>
      <c r="F20" s="182">
        <v>18</v>
      </c>
      <c r="G20" s="141"/>
      <c r="H20" s="202"/>
      <c r="I20" s="205" t="s">
        <v>492</v>
      </c>
    </row>
    <row r="21" spans="1:9" ht="15">
      <c r="A21" s="127" t="s">
        <v>31</v>
      </c>
      <c r="B21" s="14" t="s">
        <v>249</v>
      </c>
      <c r="C21" s="128" t="s">
        <v>42</v>
      </c>
      <c r="D21" s="3">
        <v>100</v>
      </c>
      <c r="E21" s="179">
        <v>5</v>
      </c>
      <c r="F21" s="182">
        <v>19</v>
      </c>
      <c r="G21" s="141"/>
      <c r="H21" s="202"/>
      <c r="I21" s="205" t="s">
        <v>492</v>
      </c>
    </row>
    <row r="22" spans="1:9" ht="15">
      <c r="A22" s="18"/>
      <c r="B22" s="23"/>
      <c r="C22" s="18"/>
      <c r="D22" s="18"/>
      <c r="E22" s="18"/>
      <c r="F22" s="183"/>
      <c r="G22" s="184"/>
      <c r="H22" s="203"/>
      <c r="I22" s="206"/>
    </row>
    <row r="23" spans="1:9" ht="15">
      <c r="A23" s="125" t="s">
        <v>43</v>
      </c>
      <c r="B23" s="14" t="s">
        <v>204</v>
      </c>
      <c r="C23" s="129" t="s">
        <v>32</v>
      </c>
      <c r="D23" s="3">
        <v>626.20000000000005</v>
      </c>
      <c r="E23" s="179">
        <v>15.5</v>
      </c>
      <c r="F23" s="182">
        <v>20</v>
      </c>
      <c r="G23" s="141"/>
      <c r="H23" s="202"/>
      <c r="I23" s="205" t="s">
        <v>492</v>
      </c>
    </row>
    <row r="24" spans="1:9" ht="15">
      <c r="A24" s="125" t="s">
        <v>43</v>
      </c>
      <c r="B24" s="14" t="s">
        <v>250</v>
      </c>
      <c r="C24" s="129" t="s">
        <v>34</v>
      </c>
      <c r="D24" s="3">
        <v>771.6</v>
      </c>
      <c r="E24" s="179">
        <v>15.3</v>
      </c>
      <c r="F24" s="182">
        <v>21</v>
      </c>
      <c r="G24" s="141"/>
      <c r="H24" s="202"/>
      <c r="I24" s="205" t="s">
        <v>492</v>
      </c>
    </row>
    <row r="25" spans="1:9" ht="15">
      <c r="A25" s="125" t="s">
        <v>43</v>
      </c>
      <c r="B25" s="14" t="s">
        <v>243</v>
      </c>
      <c r="C25" s="129" t="s">
        <v>52</v>
      </c>
      <c r="D25" s="3">
        <v>641.79999999999995</v>
      </c>
      <c r="E25" s="179">
        <v>8.9</v>
      </c>
      <c r="F25" s="182">
        <v>22</v>
      </c>
      <c r="G25" s="141"/>
      <c r="H25" s="202"/>
      <c r="I25" s="205" t="s">
        <v>492</v>
      </c>
    </row>
    <row r="26" spans="1:9" ht="15">
      <c r="A26" s="125" t="s">
        <v>43</v>
      </c>
      <c r="B26" s="14" t="s">
        <v>244</v>
      </c>
      <c r="C26" s="129" t="s">
        <v>36</v>
      </c>
      <c r="D26" s="3">
        <v>896.3</v>
      </c>
      <c r="E26" s="179">
        <v>7.5</v>
      </c>
      <c r="F26" s="182">
        <v>23</v>
      </c>
      <c r="G26" s="141"/>
      <c r="H26" s="202"/>
      <c r="I26" s="205" t="s">
        <v>492</v>
      </c>
    </row>
    <row r="27" spans="1:9" ht="15">
      <c r="A27" s="125" t="s">
        <v>43</v>
      </c>
      <c r="B27" s="15" t="s">
        <v>245</v>
      </c>
      <c r="C27" s="130" t="s">
        <v>20</v>
      </c>
      <c r="D27" s="17">
        <v>625.5</v>
      </c>
      <c r="E27" s="180">
        <v>8</v>
      </c>
      <c r="F27" s="182">
        <v>24</v>
      </c>
      <c r="G27" s="141"/>
      <c r="H27" s="202"/>
      <c r="I27" s="205" t="s">
        <v>492</v>
      </c>
    </row>
    <row r="28" spans="1:9" ht="15">
      <c r="A28" s="125" t="s">
        <v>43</v>
      </c>
      <c r="B28" s="14" t="s">
        <v>246</v>
      </c>
      <c r="C28" s="129" t="s">
        <v>53</v>
      </c>
      <c r="D28" s="3">
        <v>500</v>
      </c>
      <c r="E28" s="179">
        <v>12.6</v>
      </c>
      <c r="F28" s="182">
        <v>25</v>
      </c>
      <c r="G28" s="141"/>
      <c r="H28" s="202"/>
      <c r="I28" s="205" t="s">
        <v>492</v>
      </c>
    </row>
    <row r="29" spans="1:9" ht="15">
      <c r="A29" s="125" t="s">
        <v>43</v>
      </c>
      <c r="B29" s="14" t="s">
        <v>247</v>
      </c>
      <c r="C29" s="128"/>
      <c r="D29" s="3"/>
      <c r="E29" s="179"/>
      <c r="F29" s="182">
        <v>26</v>
      </c>
      <c r="G29" s="141"/>
      <c r="H29" s="202"/>
      <c r="I29" s="205" t="s">
        <v>492</v>
      </c>
    </row>
    <row r="30" spans="1:9" ht="15">
      <c r="A30" s="125" t="s">
        <v>43</v>
      </c>
      <c r="B30" s="14" t="s">
        <v>251</v>
      </c>
      <c r="C30" s="128"/>
      <c r="D30" s="3"/>
      <c r="E30" s="179"/>
      <c r="F30" s="182">
        <v>27</v>
      </c>
      <c r="G30" s="141"/>
      <c r="H30" s="202"/>
      <c r="I30" s="205" t="s">
        <v>492</v>
      </c>
    </row>
    <row r="31" spans="1:9" ht="15">
      <c r="A31" s="125" t="s">
        <v>43</v>
      </c>
      <c r="B31" s="14" t="s">
        <v>248</v>
      </c>
      <c r="C31" s="128" t="s">
        <v>41</v>
      </c>
      <c r="D31" s="3">
        <v>243.5</v>
      </c>
      <c r="E31" s="179">
        <v>5</v>
      </c>
      <c r="F31" s="182">
        <v>28</v>
      </c>
      <c r="G31" s="141"/>
      <c r="H31" s="202"/>
      <c r="I31" s="205" t="s">
        <v>492</v>
      </c>
    </row>
    <row r="32" spans="1:9" ht="15">
      <c r="A32" s="125" t="s">
        <v>43</v>
      </c>
      <c r="B32" s="14" t="s">
        <v>249</v>
      </c>
      <c r="C32" s="128" t="s">
        <v>42</v>
      </c>
      <c r="D32" s="3">
        <v>100</v>
      </c>
      <c r="E32" s="179">
        <v>5</v>
      </c>
      <c r="F32" s="182">
        <v>29</v>
      </c>
      <c r="G32" s="141"/>
      <c r="H32" s="202"/>
      <c r="I32" s="205" t="s">
        <v>492</v>
      </c>
    </row>
    <row r="33" spans="1:9" ht="15">
      <c r="A33" s="18"/>
      <c r="B33" s="23"/>
      <c r="C33" s="18"/>
      <c r="D33" s="18"/>
      <c r="E33" s="18"/>
      <c r="F33" s="183"/>
      <c r="G33" s="184"/>
      <c r="H33" s="203"/>
      <c r="I33" s="206"/>
    </row>
    <row r="34" spans="1:9" ht="15">
      <c r="A34" s="125" t="s">
        <v>44</v>
      </c>
      <c r="B34" s="14" t="s">
        <v>204</v>
      </c>
      <c r="C34" s="129" t="s">
        <v>20</v>
      </c>
      <c r="D34" s="3">
        <v>620.6</v>
      </c>
      <c r="E34" s="179">
        <v>7</v>
      </c>
      <c r="F34" s="182">
        <v>30</v>
      </c>
      <c r="G34" s="141"/>
      <c r="H34" s="202"/>
      <c r="I34" s="205" t="s">
        <v>492</v>
      </c>
    </row>
    <row r="35" spans="1:9" ht="15">
      <c r="A35" s="125" t="s">
        <v>44</v>
      </c>
      <c r="B35" s="14" t="s">
        <v>250</v>
      </c>
      <c r="C35" s="129" t="s">
        <v>47</v>
      </c>
      <c r="D35" s="3">
        <v>440</v>
      </c>
      <c r="E35" s="179">
        <v>15</v>
      </c>
      <c r="F35" s="182">
        <v>31</v>
      </c>
      <c r="G35" s="141"/>
      <c r="H35" s="202"/>
      <c r="I35" s="205" t="s">
        <v>492</v>
      </c>
    </row>
    <row r="36" spans="1:9" ht="15">
      <c r="A36" s="125" t="s">
        <v>44</v>
      </c>
      <c r="B36" s="14" t="s">
        <v>243</v>
      </c>
      <c r="C36" s="129" t="s">
        <v>32</v>
      </c>
      <c r="D36" s="3">
        <v>440</v>
      </c>
      <c r="E36" s="179">
        <v>15</v>
      </c>
      <c r="F36" s="182">
        <v>32</v>
      </c>
      <c r="G36" s="141"/>
      <c r="H36" s="202"/>
      <c r="I36" s="205" t="s">
        <v>492</v>
      </c>
    </row>
    <row r="37" spans="1:9" ht="15">
      <c r="A37" s="125" t="s">
        <v>44</v>
      </c>
      <c r="B37" s="14" t="s">
        <v>244</v>
      </c>
      <c r="C37" s="129" t="s">
        <v>34</v>
      </c>
      <c r="D37" s="3">
        <v>440</v>
      </c>
      <c r="E37" s="179">
        <v>15</v>
      </c>
      <c r="F37" s="182">
        <v>33</v>
      </c>
      <c r="G37" s="141"/>
      <c r="H37" s="202"/>
      <c r="I37" s="205" t="s">
        <v>492</v>
      </c>
    </row>
    <row r="38" spans="1:9" ht="15">
      <c r="A38" s="125" t="s">
        <v>44</v>
      </c>
      <c r="B38" s="14" t="s">
        <v>245</v>
      </c>
      <c r="C38" s="129" t="s">
        <v>48</v>
      </c>
      <c r="D38" s="3">
        <v>440</v>
      </c>
      <c r="E38" s="179">
        <v>15</v>
      </c>
      <c r="F38" s="182">
        <v>34</v>
      </c>
      <c r="G38" s="141"/>
      <c r="H38" s="202"/>
      <c r="I38" s="205" t="s">
        <v>492</v>
      </c>
    </row>
    <row r="39" spans="1:9" ht="15">
      <c r="A39" s="125" t="s">
        <v>44</v>
      </c>
      <c r="B39" s="14" t="s">
        <v>246</v>
      </c>
      <c r="C39" s="129" t="s">
        <v>54</v>
      </c>
      <c r="D39" s="3">
        <v>440</v>
      </c>
      <c r="E39" s="179">
        <v>15</v>
      </c>
      <c r="F39" s="182">
        <v>35</v>
      </c>
      <c r="G39" s="141"/>
      <c r="H39" s="202"/>
      <c r="I39" s="205" t="s">
        <v>492</v>
      </c>
    </row>
    <row r="40" spans="1:9" ht="15">
      <c r="A40" s="125" t="s">
        <v>44</v>
      </c>
      <c r="B40" s="14" t="s">
        <v>247</v>
      </c>
      <c r="C40" s="129" t="s">
        <v>55</v>
      </c>
      <c r="D40" s="3">
        <v>440</v>
      </c>
      <c r="E40" s="179">
        <v>15</v>
      </c>
      <c r="F40" s="182">
        <v>36</v>
      </c>
      <c r="G40" s="141"/>
      <c r="H40" s="202"/>
      <c r="I40" s="205" t="s">
        <v>492</v>
      </c>
    </row>
    <row r="41" spans="1:9" ht="15">
      <c r="A41" s="125" t="s">
        <v>44</v>
      </c>
      <c r="B41" s="14" t="s">
        <v>248</v>
      </c>
      <c r="C41" s="129" t="s">
        <v>49</v>
      </c>
      <c r="D41" s="3">
        <v>509.4</v>
      </c>
      <c r="E41" s="179">
        <v>5</v>
      </c>
      <c r="F41" s="182">
        <v>37</v>
      </c>
      <c r="G41" s="141"/>
      <c r="H41" s="202"/>
      <c r="I41" s="205" t="s">
        <v>492</v>
      </c>
    </row>
    <row r="42" spans="1:9" ht="15">
      <c r="A42" s="125" t="s">
        <v>44</v>
      </c>
      <c r="B42" s="14" t="s">
        <v>249</v>
      </c>
      <c r="C42" s="129" t="s">
        <v>28</v>
      </c>
      <c r="D42" s="3">
        <v>250</v>
      </c>
      <c r="E42" s="179">
        <v>5</v>
      </c>
      <c r="F42" s="182">
        <v>38</v>
      </c>
      <c r="G42" s="141"/>
      <c r="H42" s="202"/>
      <c r="I42" s="205" t="s">
        <v>492</v>
      </c>
    </row>
  </sheetData>
  <pageMargins left="0" right="0" top="0.39409448818897641" bottom="0.39409448818897641" header="0" footer="0"/>
  <pageSetup paperSize="9" fitToWidth="0" fitToHeight="0" pageOrder="overThenDown" orientation="portrait" r:id="rId1"/>
  <headerFooter>
    <oddHeader>&amp;C&amp;A</oddHeader>
    <oddFooter>&amp;CSeite &amp;P</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Daten!$W$6:$W$7</xm:f>
          </x14:formula1>
          <xm:sqref>K5</xm:sqref>
        </x14:dataValidation>
        <x14:dataValidation type="list" allowBlank="1" showInputMessage="1" showErrorMessage="1" xr:uid="{00000000-0002-0000-0100-000001000000}">
          <x14:formula1>
            <xm:f>Daten!$AG$3:$AG$4</xm:f>
          </x14:formula1>
          <xm:sqref>K4 K6</xm:sqref>
        </x14:dataValidation>
        <x14:dataValidation type="list" allowBlank="1" showInputMessage="1" showErrorMessage="1" xr:uid="{00000000-0002-0000-0100-000002000000}">
          <x14:formula1>
            <xm:f>Daten!$AI$3:$AI$10</xm:f>
          </x14:formula1>
          <xm:sqref>G12:G21 G23:G32 G34:G42 G2:G10</xm:sqref>
        </x14:dataValidation>
        <x14:dataValidation type="list" allowBlank="1" showInputMessage="1" showErrorMessage="1" xr:uid="{00000000-0002-0000-0100-000003000000}">
          <x14:formula1>
            <xm:f>Daten!$AM$3:$AM$7</xm:f>
          </x14:formula1>
          <xm:sqref>K7</xm:sqref>
        </x14:dataValidation>
        <x14:dataValidation type="list" allowBlank="1" showInputMessage="1" showErrorMessage="1" xr:uid="{00000000-0002-0000-0100-000004000000}">
          <x14:formula1>
            <xm:f>IF($K$7=Daten!$AM$3,Daten!$AM$3,IF($K$7=Daten!$AM$4,Daten!$AM$3:$AM$4,IF(OR($K$7=Daten!$AM$5,$K$7=Daten!$AM$6),Daten!$AP$3:$AP$6)))</xm:f>
          </x14:formula1>
          <xm:sqref>I2:I10 I12:I21 I23:I32 I34:I42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23" priority="4">
      <formula>IF($T$11="",TRUE,FALSE)</formula>
    </cfRule>
  </conditionalFormatting>
  <conditionalFormatting sqref="T10">
    <cfRule type="expression" dxfId="12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85E2A93B-5C0B-4BF3-9379-4E867F52E256}">
            <xm:f>IF(OR($T$11="",$T$11=Daten!$AP$5),FALSE,TRUE)</xm:f>
            <x14:dxf>
              <fill>
                <patternFill>
                  <bgColor rgb="FFFF0000"/>
                </patternFill>
              </fill>
            </x14:dxf>
          </x14:cfRule>
          <x14:cfRule type="expression" priority="3" id="{7285EBE2-AA02-40CA-83C3-D141A2D5DA39}">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3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3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300-000002000000}">
          <x14:formula1>
            <xm:f>Daten_RaumwHeizlast!$A$4:$A$50</xm:f>
          </x14:formula1>
          <xm:sqref>M31:M50</xm:sqref>
        </x14:dataValidation>
        <x14:dataValidation type="list" allowBlank="1" showInputMessage="1" showErrorMessage="1" xr:uid="{00000000-0002-0000-1300-000003000000}">
          <x14:formula1>
            <xm:f>Daten!$AI$3:$AI$8</xm:f>
          </x14:formula1>
          <xm:sqref>P19</xm:sqref>
        </x14:dataValidation>
        <x14:dataValidation type="list" allowBlank="1" showInputMessage="1" showErrorMessage="1" xr:uid="{00000000-0002-0000-1300-000004000000}">
          <x14:formula1>
            <xm:f>Daten_RaumwHeizlast!$K$4:$K$10</xm:f>
          </x14:formula1>
          <xm:sqref>P9</xm:sqref>
        </x14:dataValidation>
        <x14:dataValidation type="list" allowBlank="1" showInputMessage="1" showErrorMessage="1" xr:uid="{00000000-0002-0000-1300-000005000000}">
          <x14:formula1>
            <xm:f>Daten_RaumwHeizlast!$O$4:$O$10</xm:f>
          </x14:formula1>
          <xm:sqref>P11</xm:sqref>
        </x14:dataValidation>
        <x14:dataValidation type="list" allowBlank="1" showInputMessage="1" showErrorMessage="1" xr:uid="{00000000-0002-0000-13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300-000007000000}">
          <x14:formula1>
            <xm:f>Daten!$AQ$3:$AQ$4</xm:f>
          </x14:formula1>
          <xm:sqref>T11</xm:sqref>
        </x14:dataValidation>
        <x14:dataValidation type="list" allowBlank="1" showInputMessage="1" showErrorMessage="1" xr:uid="{00000000-0002-0000-1300-000008000000}">
          <x14:formula1>
            <xm:f>IF(OR(Eingabetabelle!K7=Daten!AM5,Eingabetabelle!K7=Daten!AM6),IF(P10=Daten!AP4,Lueftungstabelle!C5:C45,$A$10000),$A$10000)</xm:f>
          </x14:formula1>
          <xm:sqref>T10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14,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19" priority="4">
      <formula>IF($T$11="",TRUE,FALSE)</formula>
    </cfRule>
  </conditionalFormatting>
  <conditionalFormatting sqref="T10">
    <cfRule type="expression" dxfId="11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37D781E-8FB2-45B4-A8E2-F8B566E94D7F}">
            <xm:f>IF(OR($T$11="",$T$11=Daten!$AP$5),FALSE,TRUE)</xm:f>
            <x14:dxf>
              <fill>
                <patternFill>
                  <bgColor rgb="FFFF0000"/>
                </patternFill>
              </fill>
            </x14:dxf>
          </x14:cfRule>
          <x14:cfRule type="expression" priority="3" id="{21C6FD1B-4787-4AB5-9A5F-AFD7E09092BB}">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4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4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400-000002000000}">
          <x14:formula1>
            <xm:f>Daten_RaumwHeizlast!$A$4:$A$50</xm:f>
          </x14:formula1>
          <xm:sqref>M31:M50</xm:sqref>
        </x14:dataValidation>
        <x14:dataValidation type="list" allowBlank="1" showInputMessage="1" showErrorMessage="1" xr:uid="{00000000-0002-0000-1400-000003000000}">
          <x14:formula1>
            <xm:f>Daten!$AI$3:$AI$8</xm:f>
          </x14:formula1>
          <xm:sqref>P19</xm:sqref>
        </x14:dataValidation>
        <x14:dataValidation type="list" allowBlank="1" showInputMessage="1" showErrorMessage="1" xr:uid="{00000000-0002-0000-1400-000004000000}">
          <x14:formula1>
            <xm:f>Daten_RaumwHeizlast!$K$4:$K$10</xm:f>
          </x14:formula1>
          <xm:sqref>P9</xm:sqref>
        </x14:dataValidation>
        <x14:dataValidation type="list" allowBlank="1" showInputMessage="1" showErrorMessage="1" xr:uid="{00000000-0002-0000-1400-000005000000}">
          <x14:formula1>
            <xm:f>Daten_RaumwHeizlast!$O$4:$O$10</xm:f>
          </x14:formula1>
          <xm:sqref>P11</xm:sqref>
        </x14:dataValidation>
        <x14:dataValidation type="list" allowBlank="1" showInputMessage="1" showErrorMessage="1" xr:uid="{00000000-0002-0000-14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400-000007000000}">
          <x14:formula1>
            <xm:f>Daten!$AQ$3:$AQ$4</xm:f>
          </x14:formula1>
          <xm:sqref>T11</xm:sqref>
        </x14:dataValidation>
        <x14:dataValidation type="list" allowBlank="1" showInputMessage="1" showErrorMessage="1" xr:uid="{00000000-0002-0000-1400-000008000000}">
          <x14:formula1>
            <xm:f>IF(OR(Eingabetabelle!K7=Daten!AM5,Eingabetabelle!K7=Daten!AM6),IF(P10=Daten!AP4,Lueftungstabelle!C5:C45,$A$10000),$A$10000)</xm:f>
          </x14:formula1>
          <xm:sqref>T10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115" priority="4">
      <formula>IF($T$11="",TRUE,FALSE)</formula>
    </cfRule>
  </conditionalFormatting>
  <conditionalFormatting sqref="T10">
    <cfRule type="expression" dxfId="11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FF4DB425-A8F4-46B9-8CD8-A14576DB6CAC}">
            <xm:f>IF(OR($T$11="",$T$11=Daten!$AP$5),FALSE,TRUE)</xm:f>
            <x14:dxf>
              <fill>
                <patternFill>
                  <bgColor rgb="FFFF0000"/>
                </patternFill>
              </fill>
            </x14:dxf>
          </x14:cfRule>
          <x14:cfRule type="expression" priority="3" id="{0770D25E-F7F9-43E3-9A08-3D8F5FCBCA31}">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5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5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500-000002000000}">
          <x14:formula1>
            <xm:f>Daten_RaumwHeizlast!$A$4:$A$50</xm:f>
          </x14:formula1>
          <xm:sqref>M31:M50</xm:sqref>
        </x14:dataValidation>
        <x14:dataValidation type="list" allowBlank="1" showInputMessage="1" showErrorMessage="1" xr:uid="{00000000-0002-0000-1500-000003000000}">
          <x14:formula1>
            <xm:f>Daten!$AI$3:$AI$8</xm:f>
          </x14:formula1>
          <xm:sqref>P19</xm:sqref>
        </x14:dataValidation>
        <x14:dataValidation type="list" allowBlank="1" showInputMessage="1" showErrorMessage="1" xr:uid="{00000000-0002-0000-1500-000004000000}">
          <x14:formula1>
            <xm:f>Daten_RaumwHeizlast!$K$4:$K$10</xm:f>
          </x14:formula1>
          <xm:sqref>P9</xm:sqref>
        </x14:dataValidation>
        <x14:dataValidation type="list" allowBlank="1" showInputMessage="1" showErrorMessage="1" xr:uid="{00000000-0002-0000-1500-000005000000}">
          <x14:formula1>
            <xm:f>Daten_RaumwHeizlast!$O$4:$O$10</xm:f>
          </x14:formula1>
          <xm:sqref>P11</xm:sqref>
        </x14:dataValidation>
        <x14:dataValidation type="list" allowBlank="1" showInputMessage="1" showErrorMessage="1" xr:uid="{00000000-0002-0000-15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500-000007000000}">
          <x14:formula1>
            <xm:f>Daten!$AQ$3:$AQ$4</xm:f>
          </x14:formula1>
          <xm:sqref>T11</xm:sqref>
        </x14:dataValidation>
        <x14:dataValidation type="list" allowBlank="1" showInputMessage="1" showErrorMessage="1" xr:uid="{00000000-0002-0000-1500-000008000000}">
          <x14:formula1>
            <xm:f>IF(OR(Eingabetabelle!K7=Daten!AM5,Eingabetabelle!K7=Daten!AM6),IF(P10=Daten!AP4,Lueftungstabelle!C5:C45,$A$10000),$A$10000)</xm:f>
          </x14:formula1>
          <xm:sqref>T10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11" priority="4">
      <formula>IF($T$11="",TRUE,FALSE)</formula>
    </cfRule>
  </conditionalFormatting>
  <conditionalFormatting sqref="T10">
    <cfRule type="expression" dxfId="11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09E1A427-4BC7-422F-97D5-B3B2E36E529B}">
            <xm:f>IF(OR($T$11="",$T$11=Daten!$AP$5),FALSE,TRUE)</xm:f>
            <x14:dxf>
              <fill>
                <patternFill>
                  <bgColor rgb="FFFF0000"/>
                </patternFill>
              </fill>
            </x14:dxf>
          </x14:cfRule>
          <x14:cfRule type="expression" priority="3" id="{35D644FA-5B90-4BC6-A9BC-75667BA6D1E4}">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6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6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600-000002000000}">
          <x14:formula1>
            <xm:f>Daten_RaumwHeizlast!$A$4:$A$50</xm:f>
          </x14:formula1>
          <xm:sqref>M31:M50</xm:sqref>
        </x14:dataValidation>
        <x14:dataValidation type="list" allowBlank="1" showInputMessage="1" showErrorMessage="1" xr:uid="{00000000-0002-0000-1600-000003000000}">
          <x14:formula1>
            <xm:f>Daten!$AI$3:$AI$8</xm:f>
          </x14:formula1>
          <xm:sqref>P19</xm:sqref>
        </x14:dataValidation>
        <x14:dataValidation type="list" allowBlank="1" showInputMessage="1" showErrorMessage="1" xr:uid="{00000000-0002-0000-1600-000004000000}">
          <x14:formula1>
            <xm:f>Daten_RaumwHeizlast!$K$4:$K$10</xm:f>
          </x14:formula1>
          <xm:sqref>P9</xm:sqref>
        </x14:dataValidation>
        <x14:dataValidation type="list" allowBlank="1" showInputMessage="1" showErrorMessage="1" xr:uid="{00000000-0002-0000-1600-000005000000}">
          <x14:formula1>
            <xm:f>Daten_RaumwHeizlast!$O$4:$O$10</xm:f>
          </x14:formula1>
          <xm:sqref>P11</xm:sqref>
        </x14:dataValidation>
        <x14:dataValidation type="list" allowBlank="1" showInputMessage="1" showErrorMessage="1" xr:uid="{00000000-0002-0000-16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600-000007000000}">
          <x14:formula1>
            <xm:f>Daten!$AQ$3:$AQ$4</xm:f>
          </x14:formula1>
          <xm:sqref>T11</xm:sqref>
        </x14:dataValidation>
        <x14:dataValidation type="list" allowBlank="1" showInputMessage="1" showErrorMessage="1" xr:uid="{00000000-0002-0000-1600-000008000000}">
          <x14:formula1>
            <xm:f>IF(OR(Eingabetabelle!K7=Daten!AM5,Eingabetabelle!K7=Daten!AM6),IF(P10=Daten!AP4,Lueftungstabelle!C5:C45,$A$10000),$A$10000)</xm:f>
          </x14:formula1>
          <xm:sqref>T10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07" priority="4">
      <formula>IF($T$11="",TRUE,FALSE)</formula>
    </cfRule>
  </conditionalFormatting>
  <conditionalFormatting sqref="T10">
    <cfRule type="expression" dxfId="10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51D19A9-9937-460B-8BED-3653C703DE53}">
            <xm:f>IF(OR($T$11="",$T$11=Daten!$AP$5),FALSE,TRUE)</xm:f>
            <x14:dxf>
              <fill>
                <patternFill>
                  <bgColor rgb="FFFF0000"/>
                </patternFill>
              </fill>
            </x14:dxf>
          </x14:cfRule>
          <x14:cfRule type="expression" priority="3" id="{1508EA67-7DE0-426D-B15D-B0E8298A2989}">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7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7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700-000002000000}">
          <x14:formula1>
            <xm:f>Daten_RaumwHeizlast!$A$4:$A$50</xm:f>
          </x14:formula1>
          <xm:sqref>M31:M50</xm:sqref>
        </x14:dataValidation>
        <x14:dataValidation type="list" allowBlank="1" showInputMessage="1" showErrorMessage="1" xr:uid="{00000000-0002-0000-1700-000003000000}">
          <x14:formula1>
            <xm:f>Daten!$AI$3:$AI$8</xm:f>
          </x14:formula1>
          <xm:sqref>P19</xm:sqref>
        </x14:dataValidation>
        <x14:dataValidation type="list" allowBlank="1" showInputMessage="1" showErrorMessage="1" xr:uid="{00000000-0002-0000-1700-000004000000}">
          <x14:formula1>
            <xm:f>Daten_RaumwHeizlast!$K$4:$K$10</xm:f>
          </x14:formula1>
          <xm:sqref>P9</xm:sqref>
        </x14:dataValidation>
        <x14:dataValidation type="list" allowBlank="1" showInputMessage="1" showErrorMessage="1" xr:uid="{00000000-0002-0000-1700-000005000000}">
          <x14:formula1>
            <xm:f>Daten_RaumwHeizlast!$O$4:$O$10</xm:f>
          </x14:formula1>
          <xm:sqref>P11</xm:sqref>
        </x14:dataValidation>
        <x14:dataValidation type="list" allowBlank="1" showInputMessage="1" showErrorMessage="1" xr:uid="{00000000-0002-0000-17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700-000007000000}">
          <x14:formula1>
            <xm:f>Daten!$AQ$3:$AQ$4</xm:f>
          </x14:formula1>
          <xm:sqref>T11</xm:sqref>
        </x14:dataValidation>
        <x14:dataValidation type="list" allowBlank="1" showInputMessage="1" showErrorMessage="1" xr:uid="{00000000-0002-0000-1700-000008000000}">
          <x14:formula1>
            <xm:f>IF(OR(Eingabetabelle!K7=Daten!AM5,Eingabetabelle!K7=Daten!AM6),IF(P10=Daten!AP4,Lueftungstabelle!C5:C45,$A$10000),$A$10000)</xm:f>
          </x14:formula1>
          <xm:sqref>T10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03" priority="4">
      <formula>IF($T$11="",TRUE,FALSE)</formula>
    </cfRule>
  </conditionalFormatting>
  <conditionalFormatting sqref="T10">
    <cfRule type="expression" dxfId="10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E6050F3D-ACD0-4704-85B3-EE3BE99BE7D3}">
            <xm:f>IF(OR($T$11="",$T$11=Daten!$AP$5),FALSE,TRUE)</xm:f>
            <x14:dxf>
              <fill>
                <patternFill>
                  <bgColor rgb="FFFF0000"/>
                </patternFill>
              </fill>
            </x14:dxf>
          </x14:cfRule>
          <x14:cfRule type="expression" priority="3" id="{329686B2-958F-43BD-A830-4926E619836B}">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8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8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800-000002000000}">
          <x14:formula1>
            <xm:f>Daten_RaumwHeizlast!$A$4:$A$50</xm:f>
          </x14:formula1>
          <xm:sqref>M31:M50</xm:sqref>
        </x14:dataValidation>
        <x14:dataValidation type="list" allowBlank="1" showInputMessage="1" showErrorMessage="1" xr:uid="{00000000-0002-0000-1800-000003000000}">
          <x14:formula1>
            <xm:f>Daten!$AI$3:$AI$8</xm:f>
          </x14:formula1>
          <xm:sqref>P19</xm:sqref>
        </x14:dataValidation>
        <x14:dataValidation type="list" allowBlank="1" showInputMessage="1" showErrorMessage="1" xr:uid="{00000000-0002-0000-1800-000004000000}">
          <x14:formula1>
            <xm:f>Daten_RaumwHeizlast!$K$4:$K$10</xm:f>
          </x14:formula1>
          <xm:sqref>P9</xm:sqref>
        </x14:dataValidation>
        <x14:dataValidation type="list" allowBlank="1" showInputMessage="1" showErrorMessage="1" xr:uid="{00000000-0002-0000-1800-000005000000}">
          <x14:formula1>
            <xm:f>Daten_RaumwHeizlast!$O$4:$O$10</xm:f>
          </x14:formula1>
          <xm:sqref>P11</xm:sqref>
        </x14:dataValidation>
        <x14:dataValidation type="list" allowBlank="1" showInputMessage="1" showErrorMessage="1" xr:uid="{00000000-0002-0000-18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800-000007000000}">
          <x14:formula1>
            <xm:f>Daten!$AQ$3:$AQ$4</xm:f>
          </x14:formula1>
          <xm:sqref>T11</xm:sqref>
        </x14:dataValidation>
        <x14:dataValidation type="list" allowBlank="1" showInputMessage="1" showErrorMessage="1" xr:uid="{00000000-0002-0000-1800-000008000000}">
          <x14:formula1>
            <xm:f>IF(OR(Eingabetabelle!K7=Daten!AM5,Eingabetabelle!K7=Daten!AM6),IF(P10=Daten!AP4,Lueftungstabelle!C5:C45,$A$10000),$A$10000)</xm:f>
          </x14:formula1>
          <xm:sqref>T10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99" priority="4">
      <formula>IF($T$11="",TRUE,FALSE)</formula>
    </cfRule>
  </conditionalFormatting>
  <conditionalFormatting sqref="T10">
    <cfRule type="expression" dxfId="9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75DA00CE-64CA-439A-976A-3B302A9ADD49}">
            <xm:f>IF(OR($T$11="",$T$11=Daten!$AP$5),FALSE,TRUE)</xm:f>
            <x14:dxf>
              <fill>
                <patternFill>
                  <bgColor rgb="FFFF0000"/>
                </patternFill>
              </fill>
            </x14:dxf>
          </x14:cfRule>
          <x14:cfRule type="expression" priority="3" id="{2FE3F314-107E-4900-8786-6517A57F7CA9}">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9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9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900-000002000000}">
          <x14:formula1>
            <xm:f>Daten_RaumwHeizlast!$A$4:$A$50</xm:f>
          </x14:formula1>
          <xm:sqref>M31:M50</xm:sqref>
        </x14:dataValidation>
        <x14:dataValidation type="list" allowBlank="1" showInputMessage="1" showErrorMessage="1" xr:uid="{00000000-0002-0000-1900-000003000000}">
          <x14:formula1>
            <xm:f>Daten!$AI$3:$AI$8</xm:f>
          </x14:formula1>
          <xm:sqref>P19</xm:sqref>
        </x14:dataValidation>
        <x14:dataValidation type="list" allowBlank="1" showInputMessage="1" showErrorMessage="1" xr:uid="{00000000-0002-0000-1900-000004000000}">
          <x14:formula1>
            <xm:f>Daten_RaumwHeizlast!$K$4:$K$10</xm:f>
          </x14:formula1>
          <xm:sqref>P9</xm:sqref>
        </x14:dataValidation>
        <x14:dataValidation type="list" allowBlank="1" showInputMessage="1" showErrorMessage="1" xr:uid="{00000000-0002-0000-1900-000005000000}">
          <x14:formula1>
            <xm:f>Daten_RaumwHeizlast!$O$4:$O$10</xm:f>
          </x14:formula1>
          <xm:sqref>P11</xm:sqref>
        </x14:dataValidation>
        <x14:dataValidation type="list" allowBlank="1" showInputMessage="1" showErrorMessage="1" xr:uid="{00000000-0002-0000-19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900-000007000000}">
          <x14:formula1>
            <xm:f>Daten!$AQ$3:$AQ$4</xm:f>
          </x14:formula1>
          <xm:sqref>T11</xm:sqref>
        </x14:dataValidation>
        <x14:dataValidation type="list" allowBlank="1" showInputMessage="1" showErrorMessage="1" xr:uid="{00000000-0002-0000-1900-000008000000}">
          <x14:formula1>
            <xm:f>IF(OR(Eingabetabelle!K7=Daten!AM5,Eingabetabelle!K7=Daten!AM6),IF(P10=Daten!AP4,Lueftungstabelle!C5:C45,$A$10000),$A$10000)</xm:f>
          </x14:formula1>
          <xm:sqref>T10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95" priority="4">
      <formula>IF($T$11="",TRUE,FALSE)</formula>
    </cfRule>
  </conditionalFormatting>
  <conditionalFormatting sqref="T10">
    <cfRule type="expression" dxfId="9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0F44197A-1527-42BE-BA83-E59C7FDE6359}">
            <xm:f>IF(OR($T$11="",$T$11=Daten!$AP$5),FALSE,TRUE)</xm:f>
            <x14:dxf>
              <fill>
                <patternFill>
                  <bgColor rgb="FFFF0000"/>
                </patternFill>
              </fill>
            </x14:dxf>
          </x14:cfRule>
          <x14:cfRule type="expression" priority="3" id="{948DEA2A-1920-41CA-B8F2-4FF6A04FDBC9}">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A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A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A00-000002000000}">
          <x14:formula1>
            <xm:f>Daten_RaumwHeizlast!$A$4:$A$50</xm:f>
          </x14:formula1>
          <xm:sqref>M31:M50</xm:sqref>
        </x14:dataValidation>
        <x14:dataValidation type="list" allowBlank="1" showInputMessage="1" showErrorMessage="1" xr:uid="{00000000-0002-0000-1A00-000003000000}">
          <x14:formula1>
            <xm:f>Daten!$AI$3:$AI$8</xm:f>
          </x14:formula1>
          <xm:sqref>P19</xm:sqref>
        </x14:dataValidation>
        <x14:dataValidation type="list" allowBlank="1" showInputMessage="1" showErrorMessage="1" xr:uid="{00000000-0002-0000-1A00-000004000000}">
          <x14:formula1>
            <xm:f>Daten_RaumwHeizlast!$K$4:$K$10</xm:f>
          </x14:formula1>
          <xm:sqref>P9</xm:sqref>
        </x14:dataValidation>
        <x14:dataValidation type="list" allowBlank="1" showInputMessage="1" showErrorMessage="1" xr:uid="{00000000-0002-0000-1A00-000005000000}">
          <x14:formula1>
            <xm:f>Daten_RaumwHeizlast!$O$4:$O$10</xm:f>
          </x14:formula1>
          <xm:sqref>P11</xm:sqref>
        </x14:dataValidation>
        <x14:dataValidation type="list" allowBlank="1" showInputMessage="1" showErrorMessage="1" xr:uid="{00000000-0002-0000-1A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A00-000007000000}">
          <x14:formula1>
            <xm:f>Daten!$AQ$3:$AQ$4</xm:f>
          </x14:formula1>
          <xm:sqref>T11</xm:sqref>
        </x14:dataValidation>
        <x14:dataValidation type="list" allowBlank="1" showInputMessage="1" showErrorMessage="1" xr:uid="{00000000-0002-0000-1A00-000008000000}">
          <x14:formula1>
            <xm:f>IF(OR(Eingabetabelle!K7=Daten!AM5,Eingabetabelle!K7=Daten!AM6),IF(P10=Daten!AP4,Lueftungstabelle!C5:C45,$A$10000),$A$10000)</xm:f>
          </x14:formula1>
          <xm:sqref>T10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91" priority="4">
      <formula>IF($T$11="",TRUE,FALSE)</formula>
    </cfRule>
  </conditionalFormatting>
  <conditionalFormatting sqref="T10">
    <cfRule type="expression" dxfId="9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D55943E-A7AB-4AA2-9B91-1B169AB448EF}">
            <xm:f>IF(OR($T$11="",$T$11=Daten!$AP$5),FALSE,TRUE)</xm:f>
            <x14:dxf>
              <fill>
                <patternFill>
                  <bgColor rgb="FFFF0000"/>
                </patternFill>
              </fill>
            </x14:dxf>
          </x14:cfRule>
          <x14:cfRule type="expression" priority="3" id="{E95927AC-15B3-4355-8203-FD5D5840CAFD}">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B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B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B00-000002000000}">
          <x14:formula1>
            <xm:f>Daten_RaumwHeizlast!$A$4:$A$50</xm:f>
          </x14:formula1>
          <xm:sqref>M31:M50</xm:sqref>
        </x14:dataValidation>
        <x14:dataValidation type="list" allowBlank="1" showInputMessage="1" showErrorMessage="1" xr:uid="{00000000-0002-0000-1B00-000003000000}">
          <x14:formula1>
            <xm:f>Daten!$AI$3:$AI$8</xm:f>
          </x14:formula1>
          <xm:sqref>P19</xm:sqref>
        </x14:dataValidation>
        <x14:dataValidation type="list" allowBlank="1" showInputMessage="1" showErrorMessage="1" xr:uid="{00000000-0002-0000-1B00-000004000000}">
          <x14:formula1>
            <xm:f>Daten_RaumwHeizlast!$K$4:$K$10</xm:f>
          </x14:formula1>
          <xm:sqref>P9</xm:sqref>
        </x14:dataValidation>
        <x14:dataValidation type="list" allowBlank="1" showInputMessage="1" showErrorMessage="1" xr:uid="{00000000-0002-0000-1B00-000005000000}">
          <x14:formula1>
            <xm:f>Daten_RaumwHeizlast!$O$4:$O$10</xm:f>
          </x14:formula1>
          <xm:sqref>P11</xm:sqref>
        </x14:dataValidation>
        <x14:dataValidation type="list" allowBlank="1" showInputMessage="1" showErrorMessage="1" xr:uid="{00000000-0002-0000-1B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B00-000007000000}">
          <x14:formula1>
            <xm:f>Daten!$AQ$3:$AQ$4</xm:f>
          </x14:formula1>
          <xm:sqref>T11</xm:sqref>
        </x14:dataValidation>
        <x14:dataValidation type="list" allowBlank="1" showInputMessage="1" showErrorMessage="1" xr:uid="{00000000-0002-0000-1B00-000008000000}">
          <x14:formula1>
            <xm:f>IF(OR(Eingabetabelle!K7=Daten!AM5,Eingabetabelle!K7=Daten!AM6),IF(P10=Daten!AP4,Lueftungstabelle!C5:C45,$A$10000),$A$10000)</xm:f>
          </x14:formula1>
          <xm:sqref>T10</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87" priority="4">
      <formula>IF($T$11="",TRUE,FALSE)</formula>
    </cfRule>
  </conditionalFormatting>
  <conditionalFormatting sqref="T10">
    <cfRule type="expression" dxfId="8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26A3E3C-EA64-4734-804B-5011D8896209}">
            <xm:f>IF(OR($T$11="",$T$11=Daten!$AP$5),FALSE,TRUE)</xm:f>
            <x14:dxf>
              <fill>
                <patternFill>
                  <bgColor rgb="FFFF0000"/>
                </patternFill>
              </fill>
            </x14:dxf>
          </x14:cfRule>
          <x14:cfRule type="expression" priority="3" id="{8E9E1661-F9D1-4FA1-A1F0-E0DA99E589EE}">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C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C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C00-000002000000}">
          <x14:formula1>
            <xm:f>Daten_RaumwHeizlast!$A$4:$A$50</xm:f>
          </x14:formula1>
          <xm:sqref>M31:M50</xm:sqref>
        </x14:dataValidation>
        <x14:dataValidation type="list" allowBlank="1" showInputMessage="1" showErrorMessage="1" xr:uid="{00000000-0002-0000-1C00-000003000000}">
          <x14:formula1>
            <xm:f>Daten!$AI$3:$AI$8</xm:f>
          </x14:formula1>
          <xm:sqref>P19</xm:sqref>
        </x14:dataValidation>
        <x14:dataValidation type="list" allowBlank="1" showInputMessage="1" showErrorMessage="1" xr:uid="{00000000-0002-0000-1C00-000004000000}">
          <x14:formula1>
            <xm:f>Daten_RaumwHeizlast!$K$4:$K$10</xm:f>
          </x14:formula1>
          <xm:sqref>P9</xm:sqref>
        </x14:dataValidation>
        <x14:dataValidation type="list" allowBlank="1" showInputMessage="1" showErrorMessage="1" xr:uid="{00000000-0002-0000-1C00-000005000000}">
          <x14:formula1>
            <xm:f>Daten_RaumwHeizlast!$O$4:$O$10</xm:f>
          </x14:formula1>
          <xm:sqref>P11</xm:sqref>
        </x14:dataValidation>
        <x14:dataValidation type="list" allowBlank="1" showInputMessage="1" showErrorMessage="1" xr:uid="{00000000-0002-0000-1C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C00-000007000000}">
          <x14:formula1>
            <xm:f>Daten!$AQ$3:$AQ$4</xm:f>
          </x14:formula1>
          <xm:sqref>T11</xm:sqref>
        </x14:dataValidation>
        <x14:dataValidation type="list" allowBlank="1" showInputMessage="1" showErrorMessage="1" xr:uid="{00000000-0002-0000-1C00-000008000000}">
          <x14:formula1>
            <xm:f>IF(OR(Eingabetabelle!K7=Daten!AM5,Eingabetabelle!K7=Daten!AM6),IF(P10=Daten!AP4,Lueftungstabelle!C5:C45,$A$10000),$A$10000)</xm:f>
          </x14:formula1>
          <xm:sqref>T10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MH320"/>
  <sheetViews>
    <sheetView topLeftCell="B1" workbookViewId="0">
      <pane xSplit="3" ySplit="7" topLeftCell="E8" activePane="bottomRight" state="frozen"/>
      <selection activeCell="B1" sqref="B1"/>
      <selection pane="topRight" activeCell="E1" sqref="E1"/>
      <selection pane="bottomLeft" activeCell="B8" sqref="B8"/>
      <selection pane="bottomRight" activeCell="T136" sqref="T136"/>
    </sheetView>
  </sheetViews>
  <sheetFormatPr baseColWidth="10" defaultRowHeight="15"/>
  <cols>
    <col min="1" max="1" width="3.1640625" hidden="1" customWidth="1"/>
    <col min="2" max="2" width="3.6640625" style="1" bestFit="1" customWidth="1"/>
    <col min="3" max="3" width="12.6640625" style="1" bestFit="1" customWidth="1"/>
    <col min="4" max="4" width="31" style="1" bestFit="1" customWidth="1"/>
    <col min="5" max="5" width="6.5" style="149" customWidth="1"/>
    <col min="6" max="6" width="7.83203125" style="1" customWidth="1"/>
    <col min="7" max="7" width="8.33203125" style="5" customWidth="1"/>
    <col min="8" max="8" width="6.6640625" style="5" bestFit="1" customWidth="1"/>
    <col min="9" max="9" width="3.5" style="5" bestFit="1" customWidth="1"/>
    <col min="10" max="10" width="13.6640625" style="5" customWidth="1"/>
    <col min="11" max="11" width="11.1640625" style="5" hidden="1" customWidth="1"/>
    <col min="12" max="12" width="19.6640625" style="5" hidden="1" customWidth="1"/>
    <col min="13" max="13" width="8" style="5" hidden="1" customWidth="1"/>
    <col min="14" max="14" width="5.5" style="1" customWidth="1"/>
    <col min="15" max="15" width="5.6640625" style="1" bestFit="1" customWidth="1"/>
    <col min="16" max="16" width="3.1640625" style="1" bestFit="1" customWidth="1"/>
    <col min="17" max="17" width="5.1640625" style="1" customWidth="1"/>
    <col min="18" max="18" width="10.6640625" style="1" bestFit="1" customWidth="1"/>
    <col min="19" max="19" width="4.33203125" style="1" bestFit="1" customWidth="1"/>
    <col min="20" max="20" width="4.33203125" style="1" customWidth="1"/>
    <col min="21" max="22" width="7.1640625" style="5" customWidth="1"/>
    <col min="23" max="23" width="6.33203125" style="133" hidden="1" customWidth="1"/>
    <col min="24" max="24" width="4" style="133" bestFit="1" customWidth="1"/>
    <col min="25" max="25" width="8.1640625" style="133" customWidth="1"/>
    <col min="26" max="26" width="6.6640625" style="5" customWidth="1"/>
    <col min="27" max="27" width="4.83203125" style="5" customWidth="1"/>
    <col min="28" max="28" width="7.6640625" style="7" customWidth="1"/>
    <col min="29" max="29" width="8" style="1" customWidth="1"/>
    <col min="30" max="30" width="7.1640625" style="1" customWidth="1"/>
    <col min="31" max="31" width="8.6640625" style="149" bestFit="1" customWidth="1"/>
    <col min="32" max="32" width="7.1640625" style="7" customWidth="1"/>
    <col min="33" max="33" width="10.1640625" style="216" bestFit="1" customWidth="1"/>
    <col min="34" max="34" width="7" style="216" customWidth="1"/>
    <col min="35" max="35" width="5" style="7" customWidth="1"/>
    <col min="36" max="36" width="4.83203125" style="7" bestFit="1" customWidth="1"/>
    <col min="37" max="37" width="5.83203125" style="7" customWidth="1"/>
    <col min="38" max="38" width="3.1640625" style="7" customWidth="1"/>
    <col min="39" max="42" width="4.1640625" style="7" customWidth="1"/>
    <col min="43" max="1020" width="9.83203125" style="7" customWidth="1"/>
  </cols>
  <sheetData>
    <row r="1" spans="1:1022" ht="16">
      <c r="D1" s="2" t="s">
        <v>0</v>
      </c>
      <c r="E1" s="35">
        <f>Eingabetabelle!K2</f>
        <v>45</v>
      </c>
      <c r="F1" s="1" t="s">
        <v>1</v>
      </c>
      <c r="AC1" s="6"/>
      <c r="AD1" s="6"/>
      <c r="AE1" s="150"/>
      <c r="AF1" s="6"/>
      <c r="AG1" s="228"/>
      <c r="AH1" s="228"/>
    </row>
    <row r="2" spans="1:1022">
      <c r="D2" s="1" t="s">
        <v>3</v>
      </c>
      <c r="E2" s="35">
        <f>Eingabetabelle!K3</f>
        <v>38</v>
      </c>
      <c r="F2" s="5" t="s">
        <v>1</v>
      </c>
      <c r="AC2" s="2"/>
    </row>
    <row r="3" spans="1:1022">
      <c r="D3" s="1" t="s">
        <v>79</v>
      </c>
      <c r="E3" s="214">
        <v>6000</v>
      </c>
    </row>
    <row r="4" spans="1:1022">
      <c r="E4" s="1"/>
    </row>
    <row r="5" spans="1:1022">
      <c r="Y5" s="133" t="s">
        <v>602</v>
      </c>
      <c r="Z5" s="5">
        <f ca="1">AG6/Z6/60</f>
        <v>8.7358217849286053</v>
      </c>
      <c r="AA5" s="5" t="s">
        <v>568</v>
      </c>
    </row>
    <row r="6" spans="1:1022">
      <c r="B6" s="247" t="s">
        <v>5</v>
      </c>
      <c r="C6" s="247"/>
      <c r="D6" s="247"/>
      <c r="E6" s="247"/>
      <c r="F6" s="247"/>
      <c r="G6" s="10"/>
      <c r="H6" s="10"/>
      <c r="I6" s="11"/>
      <c r="J6" s="10"/>
      <c r="K6" s="10"/>
      <c r="L6" s="10"/>
      <c r="M6" s="10"/>
      <c r="N6" s="12"/>
      <c r="O6" s="13"/>
      <c r="P6" s="13"/>
      <c r="Q6" s="13"/>
      <c r="R6" s="13"/>
      <c r="S6" s="13"/>
      <c r="T6" s="13"/>
      <c r="Y6" s="236" t="s">
        <v>597</v>
      </c>
      <c r="Z6" s="29">
        <f ca="1">Z78+Z154+Z231+Z298</f>
        <v>8.3032366071428569</v>
      </c>
      <c r="AA6" s="5" t="s">
        <v>581</v>
      </c>
      <c r="AC6" s="8"/>
      <c r="AD6" s="8"/>
      <c r="AE6" s="151"/>
      <c r="AF6" s="9"/>
      <c r="AG6" s="29">
        <f ca="1">AG78+AG154+AG231+AG298</f>
        <v>4352.1357142857141</v>
      </c>
      <c r="AH6" s="29"/>
    </row>
    <row r="7" spans="1:1022" s="137" customFormat="1" ht="106.5" customHeight="1">
      <c r="A7" s="137" t="s">
        <v>253</v>
      </c>
      <c r="B7" s="156" t="s">
        <v>6</v>
      </c>
      <c r="C7" s="156" t="s">
        <v>7</v>
      </c>
      <c r="D7" s="156" t="s">
        <v>8</v>
      </c>
      <c r="E7" s="157" t="s">
        <v>285</v>
      </c>
      <c r="F7" s="158" t="s">
        <v>286</v>
      </c>
      <c r="G7" s="158" t="s">
        <v>284</v>
      </c>
      <c r="H7" s="158" t="s">
        <v>559</v>
      </c>
      <c r="I7" s="158" t="s">
        <v>9</v>
      </c>
      <c r="J7" s="158" t="s">
        <v>207</v>
      </c>
      <c r="K7" s="158" t="s">
        <v>70</v>
      </c>
      <c r="L7" s="158" t="s">
        <v>296</v>
      </c>
      <c r="M7" s="158" t="s">
        <v>288</v>
      </c>
      <c r="N7" s="158" t="s">
        <v>558</v>
      </c>
      <c r="O7" s="158" t="s">
        <v>254</v>
      </c>
      <c r="P7" s="158" t="s">
        <v>255</v>
      </c>
      <c r="Q7" s="158" t="s">
        <v>557</v>
      </c>
      <c r="R7" s="158" t="s">
        <v>556</v>
      </c>
      <c r="S7" s="158" t="s">
        <v>555</v>
      </c>
      <c r="T7" s="158" t="s">
        <v>583</v>
      </c>
      <c r="U7" s="158" t="s">
        <v>594</v>
      </c>
      <c r="V7" s="158" t="s">
        <v>553</v>
      </c>
      <c r="W7" s="158" t="s">
        <v>81</v>
      </c>
      <c r="X7" s="158" t="s">
        <v>554</v>
      </c>
      <c r="Y7" s="159" t="s">
        <v>552</v>
      </c>
      <c r="Z7" s="159" t="s">
        <v>551</v>
      </c>
      <c r="AA7" s="159" t="s">
        <v>550</v>
      </c>
      <c r="AB7" s="160" t="s">
        <v>549</v>
      </c>
      <c r="AC7" s="160" t="s">
        <v>548</v>
      </c>
      <c r="AD7" s="161" t="s">
        <v>547</v>
      </c>
      <c r="AE7" s="162" t="s">
        <v>560</v>
      </c>
      <c r="AF7" s="160" t="s">
        <v>546</v>
      </c>
      <c r="AG7" s="229" t="s">
        <v>545</v>
      </c>
      <c r="AH7" s="229" t="s">
        <v>600</v>
      </c>
      <c r="AI7" s="163" t="s">
        <v>544</v>
      </c>
      <c r="AJ7" s="164" t="s">
        <v>543</v>
      </c>
      <c r="AK7" s="164" t="s">
        <v>598</v>
      </c>
      <c r="AL7" s="139" t="s">
        <v>87</v>
      </c>
      <c r="AM7" s="139" t="s">
        <v>88</v>
      </c>
      <c r="AN7" s="139" t="s">
        <v>89</v>
      </c>
      <c r="AO7" s="139" t="s">
        <v>83</v>
      </c>
      <c r="AP7" s="138" t="s">
        <v>84</v>
      </c>
      <c r="AQ7" s="138" t="s">
        <v>85</v>
      </c>
      <c r="AR7" s="138" t="s">
        <v>86</v>
      </c>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8"/>
      <c r="HS7" s="138"/>
      <c r="HT7" s="138"/>
      <c r="HU7" s="138"/>
      <c r="HV7" s="138"/>
      <c r="HW7" s="138"/>
      <c r="HX7" s="138"/>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8"/>
      <c r="JW7" s="138"/>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8"/>
      <c r="LP7" s="138"/>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8"/>
      <c r="NI7" s="138"/>
      <c r="NJ7" s="138"/>
      <c r="NK7" s="138"/>
      <c r="NL7" s="138"/>
      <c r="NM7" s="138"/>
      <c r="NN7" s="138"/>
      <c r="NO7" s="138"/>
      <c r="NP7" s="138"/>
      <c r="NQ7" s="138"/>
      <c r="NR7" s="138"/>
      <c r="NS7" s="138"/>
      <c r="NT7" s="138"/>
      <c r="NU7" s="138"/>
      <c r="NV7" s="138"/>
      <c r="NW7" s="138"/>
      <c r="NX7" s="138"/>
      <c r="NY7" s="138"/>
      <c r="NZ7" s="138"/>
      <c r="OA7" s="138"/>
      <c r="OB7" s="138"/>
      <c r="OC7" s="138"/>
      <c r="OD7" s="138"/>
      <c r="OE7" s="138"/>
      <c r="OF7" s="138"/>
      <c r="OG7" s="138"/>
      <c r="OH7" s="138"/>
      <c r="OI7" s="138"/>
      <c r="OJ7" s="138"/>
      <c r="OK7" s="138"/>
      <c r="OL7" s="138"/>
      <c r="OM7" s="138"/>
      <c r="ON7" s="138"/>
      <c r="OO7" s="138"/>
      <c r="OP7" s="138"/>
      <c r="OQ7" s="138"/>
      <c r="OR7" s="138"/>
      <c r="OS7" s="138"/>
      <c r="OT7" s="138"/>
      <c r="OU7" s="138"/>
      <c r="OV7" s="138"/>
      <c r="OW7" s="138"/>
      <c r="OX7" s="138"/>
      <c r="OY7" s="138"/>
      <c r="OZ7" s="138"/>
      <c r="PA7" s="138"/>
      <c r="PB7" s="138"/>
      <c r="PC7" s="138"/>
      <c r="PD7" s="138"/>
      <c r="PE7" s="138"/>
      <c r="PF7" s="138"/>
      <c r="PG7" s="138"/>
      <c r="PH7" s="138"/>
      <c r="PI7" s="138"/>
      <c r="PJ7" s="138"/>
      <c r="PK7" s="138"/>
      <c r="PL7" s="138"/>
      <c r="PM7" s="138"/>
      <c r="PN7" s="138"/>
      <c r="PO7" s="138"/>
      <c r="PP7" s="138"/>
      <c r="PQ7" s="138"/>
      <c r="PR7" s="138"/>
      <c r="PS7" s="138"/>
      <c r="PT7" s="138"/>
      <c r="PU7" s="138"/>
      <c r="PV7" s="138"/>
      <c r="PW7" s="138"/>
      <c r="PX7" s="138"/>
      <c r="PY7" s="138"/>
      <c r="PZ7" s="138"/>
      <c r="QA7" s="138"/>
      <c r="QB7" s="138"/>
      <c r="QC7" s="138"/>
      <c r="QD7" s="138"/>
      <c r="QE7" s="138"/>
      <c r="QF7" s="138"/>
      <c r="QG7" s="138"/>
      <c r="QH7" s="138"/>
      <c r="QI7" s="138"/>
      <c r="QJ7" s="138"/>
      <c r="QK7" s="138"/>
      <c r="QL7" s="138"/>
      <c r="QM7" s="138"/>
      <c r="QN7" s="138"/>
      <c r="QO7" s="138"/>
      <c r="QP7" s="138"/>
      <c r="QQ7" s="138"/>
      <c r="QR7" s="138"/>
      <c r="QS7" s="138"/>
      <c r="QT7" s="138"/>
      <c r="QU7" s="138"/>
      <c r="QV7" s="138"/>
      <c r="QW7" s="138"/>
      <c r="QX7" s="138"/>
      <c r="QY7" s="138"/>
      <c r="QZ7" s="138"/>
      <c r="RA7" s="138"/>
      <c r="RB7" s="138"/>
      <c r="RC7" s="138"/>
      <c r="RD7" s="138"/>
      <c r="RE7" s="138"/>
      <c r="RF7" s="138"/>
      <c r="RG7" s="138"/>
      <c r="RH7" s="138"/>
      <c r="RI7" s="138"/>
      <c r="RJ7" s="138"/>
      <c r="RK7" s="138"/>
      <c r="RL7" s="138"/>
      <c r="RM7" s="138"/>
      <c r="RN7" s="138"/>
      <c r="RO7" s="138"/>
      <c r="RP7" s="138"/>
      <c r="RQ7" s="138"/>
      <c r="RR7" s="138"/>
      <c r="RS7" s="138"/>
      <c r="RT7" s="138"/>
      <c r="RU7" s="138"/>
      <c r="RV7" s="138"/>
      <c r="RW7" s="138"/>
      <c r="RX7" s="138"/>
      <c r="RY7" s="138"/>
      <c r="RZ7" s="138"/>
      <c r="SA7" s="138"/>
      <c r="SB7" s="138"/>
      <c r="SC7" s="138"/>
      <c r="SD7" s="138"/>
      <c r="SE7" s="138"/>
      <c r="SF7" s="138"/>
      <c r="SG7" s="138"/>
      <c r="SH7" s="138"/>
      <c r="SI7" s="138"/>
      <c r="SJ7" s="138"/>
      <c r="SK7" s="138"/>
      <c r="SL7" s="138"/>
      <c r="SM7" s="138"/>
      <c r="SN7" s="138"/>
      <c r="SO7" s="138"/>
      <c r="SP7" s="138"/>
      <c r="SQ7" s="138"/>
      <c r="SR7" s="138"/>
      <c r="SS7" s="138"/>
      <c r="ST7" s="138"/>
      <c r="SU7" s="138"/>
      <c r="SV7" s="138"/>
      <c r="SW7" s="138"/>
      <c r="SX7" s="138"/>
      <c r="SY7" s="138"/>
      <c r="SZ7" s="138"/>
      <c r="TA7" s="138"/>
      <c r="TB7" s="138"/>
      <c r="TC7" s="138"/>
      <c r="TD7" s="138"/>
      <c r="TE7" s="138"/>
      <c r="TF7" s="138"/>
      <c r="TG7" s="138"/>
      <c r="TH7" s="138"/>
      <c r="TI7" s="138"/>
      <c r="TJ7" s="138"/>
      <c r="TK7" s="138"/>
      <c r="TL7" s="138"/>
      <c r="TM7" s="138"/>
      <c r="TN7" s="138"/>
      <c r="TO7" s="138"/>
      <c r="TP7" s="138"/>
      <c r="TQ7" s="138"/>
      <c r="TR7" s="138"/>
      <c r="TS7" s="138"/>
      <c r="TT7" s="138"/>
      <c r="TU7" s="138"/>
      <c r="TV7" s="138"/>
      <c r="TW7" s="138"/>
      <c r="TX7" s="138"/>
      <c r="TY7" s="138"/>
      <c r="TZ7" s="138"/>
      <c r="UA7" s="138"/>
      <c r="UB7" s="138"/>
      <c r="UC7" s="138"/>
      <c r="UD7" s="138"/>
      <c r="UE7" s="138"/>
      <c r="UF7" s="138"/>
      <c r="UG7" s="138"/>
      <c r="UH7" s="138"/>
      <c r="UI7" s="138"/>
      <c r="UJ7" s="138"/>
      <c r="UK7" s="138"/>
      <c r="UL7" s="138"/>
      <c r="UM7" s="138"/>
      <c r="UN7" s="138"/>
      <c r="UO7" s="138"/>
      <c r="UP7" s="138"/>
      <c r="UQ7" s="138"/>
      <c r="UR7" s="138"/>
      <c r="US7" s="138"/>
      <c r="UT7" s="138"/>
      <c r="UU7" s="138"/>
      <c r="UV7" s="138"/>
      <c r="UW7" s="138"/>
      <c r="UX7" s="138"/>
      <c r="UY7" s="138"/>
      <c r="UZ7" s="138"/>
      <c r="VA7" s="138"/>
      <c r="VB7" s="138"/>
      <c r="VC7" s="138"/>
      <c r="VD7" s="138"/>
      <c r="VE7" s="138"/>
      <c r="VF7" s="138"/>
      <c r="VG7" s="138"/>
      <c r="VH7" s="138"/>
      <c r="VI7" s="138"/>
      <c r="VJ7" s="138"/>
      <c r="VK7" s="138"/>
      <c r="VL7" s="138"/>
      <c r="VM7" s="138"/>
      <c r="VN7" s="138"/>
      <c r="VO7" s="138"/>
      <c r="VP7" s="138"/>
      <c r="VQ7" s="138"/>
      <c r="VR7" s="138"/>
      <c r="VS7" s="138"/>
      <c r="VT7" s="138"/>
      <c r="VU7" s="138"/>
      <c r="VV7" s="138"/>
      <c r="VW7" s="138"/>
      <c r="VX7" s="138"/>
      <c r="VY7" s="138"/>
      <c r="VZ7" s="138"/>
      <c r="WA7" s="138"/>
      <c r="WB7" s="138"/>
      <c r="WC7" s="138"/>
      <c r="WD7" s="138"/>
      <c r="WE7" s="138"/>
      <c r="WF7" s="138"/>
      <c r="WG7" s="138"/>
      <c r="WH7" s="138"/>
      <c r="WI7" s="138"/>
      <c r="WJ7" s="138"/>
      <c r="WK7" s="138"/>
      <c r="WL7" s="138"/>
      <c r="WM7" s="138"/>
      <c r="WN7" s="138"/>
      <c r="WO7" s="138"/>
      <c r="WP7" s="138"/>
      <c r="WQ7" s="138"/>
      <c r="WR7" s="138"/>
      <c r="WS7" s="138"/>
      <c r="WT7" s="138"/>
      <c r="WU7" s="138"/>
      <c r="WV7" s="138"/>
      <c r="WW7" s="138"/>
      <c r="WX7" s="138"/>
      <c r="WY7" s="138"/>
      <c r="WZ7" s="138"/>
      <c r="XA7" s="138"/>
      <c r="XB7" s="138"/>
      <c r="XC7" s="138"/>
      <c r="XD7" s="138"/>
      <c r="XE7" s="138"/>
      <c r="XF7" s="138"/>
      <c r="XG7" s="138"/>
      <c r="XH7" s="138"/>
      <c r="XI7" s="138"/>
      <c r="XJ7" s="138"/>
      <c r="XK7" s="138"/>
      <c r="XL7" s="138"/>
      <c r="XM7" s="138"/>
      <c r="XN7" s="138"/>
      <c r="XO7" s="138"/>
      <c r="XP7" s="138"/>
      <c r="XQ7" s="138"/>
      <c r="XR7" s="138"/>
      <c r="XS7" s="138"/>
      <c r="XT7" s="138"/>
      <c r="XU7" s="138"/>
      <c r="XV7" s="138"/>
      <c r="XW7" s="138"/>
      <c r="XX7" s="138"/>
      <c r="XY7" s="138"/>
      <c r="XZ7" s="138"/>
      <c r="YA7" s="138"/>
      <c r="YB7" s="138"/>
      <c r="YC7" s="138"/>
      <c r="YD7" s="138"/>
      <c r="YE7" s="138"/>
      <c r="YF7" s="138"/>
      <c r="YG7" s="138"/>
      <c r="YH7" s="138"/>
      <c r="YI7" s="138"/>
      <c r="YJ7" s="138"/>
      <c r="YK7" s="138"/>
      <c r="YL7" s="138"/>
      <c r="YM7" s="138"/>
      <c r="YN7" s="138"/>
      <c r="YO7" s="138"/>
      <c r="YP7" s="138"/>
      <c r="YQ7" s="138"/>
      <c r="YR7" s="138"/>
      <c r="YS7" s="138"/>
      <c r="YT7" s="138"/>
      <c r="YU7" s="138"/>
      <c r="YV7" s="138"/>
      <c r="YW7" s="138"/>
      <c r="YX7" s="138"/>
      <c r="YY7" s="138"/>
      <c r="YZ7" s="138"/>
      <c r="ZA7" s="138"/>
      <c r="ZB7" s="138"/>
      <c r="ZC7" s="138"/>
      <c r="ZD7" s="138"/>
      <c r="ZE7" s="138"/>
      <c r="ZF7" s="138"/>
      <c r="ZG7" s="138"/>
      <c r="ZH7" s="138"/>
      <c r="ZI7" s="138"/>
      <c r="ZJ7" s="138"/>
      <c r="ZK7" s="138"/>
      <c r="ZL7" s="138"/>
      <c r="ZM7" s="138"/>
      <c r="ZN7" s="138"/>
      <c r="ZO7" s="138"/>
      <c r="ZP7" s="138"/>
      <c r="ZQ7" s="138"/>
      <c r="ZR7" s="138"/>
      <c r="ZS7" s="138"/>
      <c r="ZT7" s="138"/>
      <c r="ZU7" s="138"/>
      <c r="ZV7" s="138"/>
      <c r="ZW7" s="138"/>
      <c r="ZX7" s="138"/>
      <c r="ZY7" s="138"/>
      <c r="ZZ7" s="138"/>
      <c r="AAA7" s="138"/>
      <c r="AAB7" s="138"/>
      <c r="AAC7" s="138"/>
      <c r="AAD7" s="138"/>
      <c r="AAE7" s="138"/>
      <c r="AAF7" s="138"/>
      <c r="AAG7" s="138"/>
      <c r="AAH7" s="138"/>
      <c r="AAI7" s="138"/>
      <c r="AAJ7" s="138"/>
      <c r="AAK7" s="138"/>
      <c r="AAL7" s="138"/>
      <c r="AAM7" s="138"/>
      <c r="AAN7" s="138"/>
      <c r="AAO7" s="138"/>
      <c r="AAP7" s="138"/>
      <c r="AAQ7" s="138"/>
      <c r="AAR7" s="138"/>
      <c r="AAS7" s="138"/>
      <c r="AAT7" s="138"/>
      <c r="AAU7" s="138"/>
      <c r="AAV7" s="138"/>
      <c r="AAW7" s="138"/>
      <c r="AAX7" s="138"/>
      <c r="AAY7" s="138"/>
      <c r="AAZ7" s="138"/>
      <c r="ABA7" s="138"/>
      <c r="ABB7" s="138"/>
      <c r="ABC7" s="138"/>
      <c r="ABD7" s="138"/>
      <c r="ABE7" s="138"/>
      <c r="ABF7" s="138"/>
      <c r="ABG7" s="138"/>
      <c r="ABH7" s="138"/>
      <c r="ABI7" s="138"/>
      <c r="ABJ7" s="138"/>
      <c r="ABK7" s="138"/>
      <c r="ABL7" s="138"/>
      <c r="ABM7" s="138"/>
      <c r="ABN7" s="138"/>
      <c r="ABO7" s="138"/>
      <c r="ABP7" s="138"/>
      <c r="ABQ7" s="138"/>
      <c r="ABR7" s="138"/>
      <c r="ABS7" s="138"/>
      <c r="ABT7" s="138"/>
      <c r="ABU7" s="138"/>
      <c r="ABV7" s="138"/>
      <c r="ABW7" s="138"/>
      <c r="ABX7" s="138"/>
      <c r="ABY7" s="138"/>
      <c r="ABZ7" s="138"/>
      <c r="ACA7" s="138"/>
      <c r="ACB7" s="138"/>
      <c r="ACC7" s="138"/>
      <c r="ACD7" s="138"/>
      <c r="ACE7" s="138"/>
      <c r="ACF7" s="138"/>
      <c r="ACG7" s="138"/>
      <c r="ACH7" s="138"/>
      <c r="ACI7" s="138"/>
      <c r="ACJ7" s="138"/>
      <c r="ACK7" s="138"/>
      <c r="ACL7" s="138"/>
      <c r="ACM7" s="138"/>
      <c r="ACN7" s="138"/>
      <c r="ACO7" s="138"/>
      <c r="ACP7" s="138"/>
      <c r="ACQ7" s="138"/>
      <c r="ACR7" s="138"/>
      <c r="ACS7" s="138"/>
      <c r="ACT7" s="138"/>
      <c r="ACU7" s="138"/>
      <c r="ACV7" s="138"/>
      <c r="ACW7" s="138"/>
      <c r="ACX7" s="138"/>
      <c r="ACY7" s="138"/>
      <c r="ACZ7" s="138"/>
      <c r="ADA7" s="138"/>
      <c r="ADB7" s="138"/>
      <c r="ADC7" s="138"/>
      <c r="ADD7" s="138"/>
      <c r="ADE7" s="138"/>
      <c r="ADF7" s="138"/>
      <c r="ADG7" s="138"/>
      <c r="ADH7" s="138"/>
      <c r="ADI7" s="138"/>
      <c r="ADJ7" s="138"/>
      <c r="ADK7" s="138"/>
      <c r="ADL7" s="138"/>
      <c r="ADM7" s="138"/>
      <c r="ADN7" s="138"/>
      <c r="ADO7" s="138"/>
      <c r="ADP7" s="138"/>
      <c r="ADQ7" s="138"/>
      <c r="ADR7" s="138"/>
      <c r="ADS7" s="138"/>
      <c r="ADT7" s="138"/>
      <c r="ADU7" s="138"/>
      <c r="ADV7" s="138"/>
      <c r="ADW7" s="138"/>
      <c r="ADX7" s="138"/>
      <c r="ADY7" s="138"/>
      <c r="ADZ7" s="138"/>
      <c r="AEA7" s="138"/>
      <c r="AEB7" s="138"/>
      <c r="AEC7" s="138"/>
      <c r="AED7" s="138"/>
      <c r="AEE7" s="138"/>
      <c r="AEF7" s="138"/>
      <c r="AEG7" s="138"/>
      <c r="AEH7" s="138"/>
      <c r="AEI7" s="138"/>
      <c r="AEJ7" s="138"/>
      <c r="AEK7" s="138"/>
      <c r="AEL7" s="138"/>
      <c r="AEM7" s="138"/>
      <c r="AEN7" s="138"/>
      <c r="AEO7" s="138"/>
      <c r="AEP7" s="138"/>
      <c r="AEQ7" s="138"/>
      <c r="AER7" s="138"/>
      <c r="AES7" s="138"/>
      <c r="AET7" s="138"/>
      <c r="AEU7" s="138"/>
      <c r="AEV7" s="138"/>
      <c r="AEW7" s="138"/>
      <c r="AEX7" s="138"/>
      <c r="AEY7" s="138"/>
      <c r="AEZ7" s="138"/>
      <c r="AFA7" s="138"/>
      <c r="AFB7" s="138"/>
      <c r="AFC7" s="138"/>
      <c r="AFD7" s="138"/>
      <c r="AFE7" s="138"/>
      <c r="AFF7" s="138"/>
      <c r="AFG7" s="138"/>
      <c r="AFH7" s="138"/>
      <c r="AFI7" s="138"/>
      <c r="AFJ7" s="138"/>
      <c r="AFK7" s="138"/>
      <c r="AFL7" s="138"/>
      <c r="AFM7" s="138"/>
      <c r="AFN7" s="138"/>
      <c r="AFO7" s="138"/>
      <c r="AFP7" s="138"/>
      <c r="AFQ7" s="138"/>
      <c r="AFR7" s="138"/>
      <c r="AFS7" s="138"/>
      <c r="AFT7" s="138"/>
      <c r="AFU7" s="138"/>
      <c r="AFV7" s="138"/>
      <c r="AFW7" s="138"/>
      <c r="AFX7" s="138"/>
      <c r="AFY7" s="138"/>
      <c r="AFZ7" s="138"/>
      <c r="AGA7" s="138"/>
      <c r="AGB7" s="138"/>
      <c r="AGC7" s="138"/>
      <c r="AGD7" s="138"/>
      <c r="AGE7" s="138"/>
      <c r="AGF7" s="138"/>
      <c r="AGG7" s="138"/>
      <c r="AGH7" s="138"/>
      <c r="AGI7" s="138"/>
      <c r="AGJ7" s="138"/>
      <c r="AGK7" s="138"/>
      <c r="AGL7" s="138"/>
      <c r="AGM7" s="138"/>
      <c r="AGN7" s="138"/>
      <c r="AGO7" s="138"/>
      <c r="AGP7" s="138"/>
      <c r="AGQ7" s="138"/>
      <c r="AGR7" s="138"/>
      <c r="AGS7" s="138"/>
      <c r="AGT7" s="138"/>
      <c r="AGU7" s="138"/>
      <c r="AGV7" s="138"/>
      <c r="AGW7" s="138"/>
      <c r="AGX7" s="138"/>
      <c r="AGY7" s="138"/>
      <c r="AGZ7" s="138"/>
      <c r="AHA7" s="138"/>
      <c r="AHB7" s="138"/>
      <c r="AHC7" s="138"/>
      <c r="AHD7" s="138"/>
      <c r="AHE7" s="138"/>
      <c r="AHF7" s="138"/>
      <c r="AHG7" s="138"/>
      <c r="AHH7" s="138"/>
      <c r="AHI7" s="138"/>
      <c r="AHJ7" s="138"/>
      <c r="AHK7" s="138"/>
      <c r="AHL7" s="138"/>
      <c r="AHM7" s="138"/>
      <c r="AHN7" s="138"/>
      <c r="AHO7" s="138"/>
      <c r="AHP7" s="138"/>
      <c r="AHQ7" s="138"/>
      <c r="AHR7" s="138"/>
      <c r="AHS7" s="138"/>
      <c r="AHT7" s="138"/>
      <c r="AHU7" s="138"/>
      <c r="AHV7" s="138"/>
      <c r="AHW7" s="138"/>
      <c r="AHX7" s="138"/>
      <c r="AHY7" s="138"/>
      <c r="AHZ7" s="138"/>
      <c r="AIA7" s="138"/>
      <c r="AIB7" s="138"/>
      <c r="AIC7" s="138"/>
      <c r="AID7" s="138"/>
      <c r="AIE7" s="138"/>
      <c r="AIF7" s="138"/>
      <c r="AIG7" s="138"/>
      <c r="AIH7" s="138"/>
      <c r="AII7" s="138"/>
      <c r="AIJ7" s="138"/>
      <c r="AIK7" s="138"/>
      <c r="AIL7" s="138"/>
      <c r="AIM7" s="138"/>
      <c r="AIN7" s="138"/>
      <c r="AIO7" s="138"/>
      <c r="AIP7" s="138"/>
      <c r="AIQ7" s="138"/>
      <c r="AIR7" s="138"/>
      <c r="AIS7" s="138"/>
      <c r="AIT7" s="138"/>
      <c r="AIU7" s="138"/>
      <c r="AIV7" s="138"/>
      <c r="AIW7" s="138"/>
      <c r="AIX7" s="138"/>
      <c r="AIY7" s="138"/>
      <c r="AIZ7" s="138"/>
      <c r="AJA7" s="138"/>
      <c r="AJB7" s="138"/>
      <c r="AJC7" s="138"/>
      <c r="AJD7" s="138"/>
      <c r="AJE7" s="138"/>
      <c r="AJF7" s="138"/>
      <c r="AJG7" s="138"/>
      <c r="AJH7" s="138"/>
      <c r="AJI7" s="138"/>
      <c r="AJJ7" s="138"/>
      <c r="AJK7" s="138"/>
      <c r="AJL7" s="138"/>
      <c r="AJM7" s="138"/>
      <c r="AJN7" s="138"/>
      <c r="AJO7" s="138"/>
      <c r="AJP7" s="138"/>
      <c r="AJQ7" s="138"/>
      <c r="AJR7" s="138"/>
      <c r="AJS7" s="138"/>
      <c r="AJT7" s="138"/>
      <c r="AJU7" s="138"/>
      <c r="AJV7" s="138"/>
      <c r="AJW7" s="138"/>
      <c r="AJX7" s="138"/>
      <c r="AJY7" s="138"/>
      <c r="AJZ7" s="138"/>
      <c r="AKA7" s="138"/>
      <c r="AKB7" s="138"/>
      <c r="AKC7" s="138"/>
      <c r="AKD7" s="138"/>
      <c r="AKE7" s="138"/>
      <c r="AKF7" s="138"/>
      <c r="AKG7" s="138"/>
      <c r="AKH7" s="138"/>
      <c r="AKI7" s="138"/>
      <c r="AKJ7" s="138"/>
      <c r="AKK7" s="138"/>
      <c r="AKL7" s="138"/>
      <c r="AKM7" s="138"/>
      <c r="AKN7" s="138"/>
      <c r="AKO7" s="138"/>
      <c r="AKP7" s="138"/>
      <c r="AKQ7" s="138"/>
      <c r="AKR7" s="138"/>
      <c r="AKS7" s="138"/>
      <c r="AKT7" s="138"/>
      <c r="AKU7" s="138"/>
      <c r="AKV7" s="138"/>
      <c r="AKW7" s="138"/>
      <c r="AKX7" s="138"/>
      <c r="AKY7" s="138"/>
      <c r="AKZ7" s="138"/>
      <c r="ALA7" s="138"/>
      <c r="ALB7" s="138"/>
      <c r="ALC7" s="138"/>
      <c r="ALD7" s="138"/>
      <c r="ALE7" s="138"/>
      <c r="ALF7" s="138"/>
      <c r="ALG7" s="138"/>
      <c r="ALH7" s="138"/>
      <c r="ALI7" s="138"/>
      <c r="ALJ7" s="138"/>
      <c r="ALK7" s="138"/>
      <c r="ALL7" s="138"/>
      <c r="ALM7" s="138"/>
      <c r="ALN7" s="138"/>
      <c r="ALO7" s="138"/>
      <c r="ALP7" s="138"/>
      <c r="ALQ7" s="138"/>
      <c r="ALR7" s="138"/>
      <c r="ALS7" s="138"/>
      <c r="ALT7" s="138"/>
      <c r="ALU7" s="138"/>
      <c r="ALV7" s="138"/>
      <c r="ALW7" s="138"/>
      <c r="ALX7" s="138"/>
      <c r="ALY7" s="138"/>
      <c r="ALZ7" s="138"/>
      <c r="AMA7" s="138"/>
      <c r="AMB7" s="138"/>
      <c r="AMC7" s="138"/>
      <c r="AMD7" s="138"/>
      <c r="AME7" s="138"/>
      <c r="AMF7" s="138"/>
      <c r="AMG7" s="138"/>
      <c r="AMH7" s="138"/>
    </row>
    <row r="8" spans="1:1022">
      <c r="A8">
        <v>1</v>
      </c>
      <c r="B8" s="32" t="str">
        <f ca="1">INDIRECT(ADDRESS($A8+1,1,1,1,"Eingabetabelle"))</f>
        <v>UG</v>
      </c>
      <c r="C8" s="32" t="str">
        <f ca="1">INDIRECT(ADDRESS($A8+1,2,1,1,"Eingabetabelle"))</f>
        <v>Raum_1</v>
      </c>
      <c r="D8" s="32" t="str">
        <f ca="1">IF(Eingabetabelle!$K$4="X",INDIRECT(ADDRESS(7,14,1,1,CONCATENATE($B8,"_",$C8))),INDIRECT(ADDRESS($A8+1,3,1,1,"Eingabetabelle")))</f>
        <v>Flur &amp; WC (inkl. Treppenhaus)</v>
      </c>
      <c r="E8" s="215">
        <f ca="1">IF(Eingabetabelle!$K$4="X",INDIRECT(ADDRESS(62,18,1,1,CONCATENATE($B8,"_",$C8))),INDIRECT(ADDRESS($A8+1,4,1,1,"Eingabetabelle")))</f>
        <v>2821.4987583333336</v>
      </c>
      <c r="F8" s="32">
        <f ca="1">IF(Eingabetabelle!$K$4="X",INDIRECT(ADDRESS(17,7,1,1,CONCATENATE($B8,"_",$C8))),INDIRECT(ADDRESS($A8+1,5,1,1,"Eingabetabelle")))</f>
        <v>13.78</v>
      </c>
      <c r="G8" s="16">
        <f>1/(X8/Q8)*100</f>
        <v>12.278481012658228</v>
      </c>
      <c r="K8" s="16"/>
      <c r="L8" s="16"/>
      <c r="M8" s="16"/>
      <c r="N8" s="1">
        <f>SUM(N9:N16)</f>
        <v>395</v>
      </c>
      <c r="Q8" s="1">
        <f>SUM(Q9:Q16)</f>
        <v>48.5</v>
      </c>
      <c r="U8" s="13"/>
      <c r="V8" s="14"/>
      <c r="W8" s="13"/>
      <c r="X8" s="15">
        <f>SUM(N9:N16)</f>
        <v>395</v>
      </c>
      <c r="Y8" s="134"/>
      <c r="Z8" s="134"/>
      <c r="AA8" s="134"/>
      <c r="AB8" s="22"/>
      <c r="AC8" s="22"/>
      <c r="AD8" s="32">
        <f ca="1">IF(Eingabetabelle!$K$4="X",INDIRECT(ADDRESS(9,7,1,1,CONCATENATE($B8,"_",$C8))),INDIRECT(ADDRESS($A8+1,6,1,1,"Eingabetabelle")))</f>
        <v>20</v>
      </c>
      <c r="AE8" s="152"/>
      <c r="AF8" s="13"/>
      <c r="AG8" s="230"/>
      <c r="AH8" s="230"/>
      <c r="AI8" s="9">
        <f ca="1">SUM(AG9:AG16)</f>
        <v>3827.1357142857141</v>
      </c>
      <c r="AJ8" s="7">
        <f ca="1">AI8-E8</f>
        <v>1005.6369559523805</v>
      </c>
      <c r="AK8" s="237">
        <f ca="1">IF(E8&gt;0,AI8/E8,"")</f>
        <v>1.3564194217637766</v>
      </c>
      <c r="AMG8" s="7"/>
      <c r="AMH8" s="7"/>
    </row>
    <row r="9" spans="1:1022">
      <c r="B9" s="14"/>
      <c r="C9" s="14" t="s">
        <v>12</v>
      </c>
      <c r="D9" s="7"/>
      <c r="E9" s="216"/>
      <c r="F9" s="7"/>
      <c r="G9" s="16">
        <f>IF(Q9&gt;0,Q9/N9,0)</f>
        <v>0.14285714285714285</v>
      </c>
      <c r="H9" s="122" t="s">
        <v>68</v>
      </c>
      <c r="I9" s="122" t="s">
        <v>13</v>
      </c>
      <c r="J9" s="122" t="s">
        <v>281</v>
      </c>
      <c r="K9" s="147" t="str">
        <f>Eingabetabelle!$K$5</f>
        <v>Wasser</v>
      </c>
      <c r="L9" s="147" t="str">
        <f>H9&amp;I9&amp;J9&amp;K9</f>
        <v>17x2FBHFliesenWasser</v>
      </c>
      <c r="M9" s="147">
        <f>MATCH($L9,Daten!$S$3:$S$50,0)+2</f>
        <v>11</v>
      </c>
      <c r="N9" s="17">
        <v>70</v>
      </c>
      <c r="O9" s="17">
        <v>5</v>
      </c>
      <c r="P9" s="3"/>
      <c r="Q9" s="3">
        <v>10</v>
      </c>
      <c r="R9" s="3">
        <v>0.5</v>
      </c>
      <c r="S9" s="3"/>
      <c r="T9" s="3">
        <v>10</v>
      </c>
      <c r="U9" s="227">
        <f>IF(T9&gt;0,T9,DH!$J$2-DH!$K$2)</f>
        <v>10</v>
      </c>
      <c r="V9" s="30">
        <f t="shared" ref="V9:V16" si="0">P9+N9+O9</f>
        <v>75</v>
      </c>
      <c r="W9" s="13">
        <f>$E$3</f>
        <v>6000</v>
      </c>
      <c r="X9" s="15"/>
      <c r="Y9" s="218">
        <f ca="1">INDIRECT(ADDRESS($M9,4,1,0,"Daten"),0)*Z9*Z9*V9</f>
        <v>4241.3568145453437</v>
      </c>
      <c r="Z9" s="134">
        <f ca="1">AA9+AB9+AC9</f>
        <v>1.5350274725274724</v>
      </c>
      <c r="AA9" s="134">
        <f ca="1">60*(AG9)/(INDIRECT(ADDRESS($M9,5,1,0,"Daten"),0)*(U9))</f>
        <v>1.4629120879120878</v>
      </c>
      <c r="AB9" s="233">
        <f t="shared" ref="AB9:AB16" ca="1" si="1">IF(O$65&gt;0,60*((AG$65/O$65)*O9)/(INDIRECT(ADDRESS($M9,5,1,0,"Daten"),0)*($E$1-$E$2)),0)</f>
        <v>7.2115384615384609E-2</v>
      </c>
      <c r="AC9" s="233">
        <f t="shared" ref="AC9:AC16" ca="1" si="2">IF(P$72&gt;0,60*(P9*AG$72/P$72)/(INDIRECT(ADDRESS($M9,5,1,0,"Daten"),0)*($E$1-$E$2)),0)</f>
        <v>0</v>
      </c>
      <c r="AD9" s="7"/>
      <c r="AE9" s="152">
        <f ca="1">AL9+AM9+AN9</f>
        <v>5.0714285714285712</v>
      </c>
      <c r="AF9" s="13">
        <f ca="1">($E$1-U9/2)-INDIRECT(ADDRESS(ROW()-1,COLUMN()-2))</f>
        <v>20</v>
      </c>
      <c r="AG9" s="230">
        <f t="shared" ref="AG9:AG23" ca="1" si="3">$AE9*$AF9*$Q9</f>
        <v>1014.2857142857142</v>
      </c>
      <c r="AH9" s="230">
        <f ca="1">IF(Q9&gt;0,AG9/Q9,"")</f>
        <v>101.42857142857142</v>
      </c>
      <c r="AI9" s="9"/>
      <c r="AL9" s="7">
        <f>IF($G9&lt;0.1,(($G9-0.05)*(AP9-AO9)/0.05)+AO9,0)</f>
        <v>0</v>
      </c>
      <c r="AM9" s="7">
        <f ca="1">IF($G9&lt;0.2,IF($G9&gt;=0.1,(($G9-0.1)*(AQ9-AP9)/0.1)+AP9,0),0)</f>
        <v>5.0714285714285712</v>
      </c>
      <c r="AN9" s="7">
        <f>IF($G9&gt;=0.2,(($G9-0.2)*(AR9-AQ9)/0.3)+AQ9,0)</f>
        <v>0</v>
      </c>
      <c r="AO9" s="7">
        <f ca="1">INDIRECT(ADDRESS($M9,10,1,0,"Daten"),0)</f>
        <v>7</v>
      </c>
      <c r="AP9" s="7">
        <f ca="1">INDIRECT(ADDRESS($M9,11,1,0,"Daten"),0)</f>
        <v>5.5</v>
      </c>
      <c r="AQ9" s="7">
        <f ca="1">INDIRECT(ADDRESS($M9,12,1,0,"Daten"),0)</f>
        <v>4.5</v>
      </c>
      <c r="AR9" s="7">
        <f ca="1">INDIRECT(ADDRESS($M9,13,1,0,"Daten"),0)</f>
        <v>4</v>
      </c>
      <c r="AMG9" s="7"/>
      <c r="AMH9" s="7"/>
    </row>
    <row r="10" spans="1:1022">
      <c r="B10" s="14"/>
      <c r="C10" s="14" t="s">
        <v>14</v>
      </c>
      <c r="D10" s="7"/>
      <c r="E10" s="216"/>
      <c r="F10" s="7"/>
      <c r="G10" s="16">
        <f t="shared" ref="G10:G73" si="4">IF(Q10&gt;0,Q10/N10,0)</f>
        <v>0.22</v>
      </c>
      <c r="H10" s="122" t="s">
        <v>68</v>
      </c>
      <c r="I10" s="122" t="s">
        <v>23</v>
      </c>
      <c r="J10" s="122" t="s">
        <v>283</v>
      </c>
      <c r="K10" s="147" t="str">
        <f>Eingabetabelle!$K$5</f>
        <v>Wasser</v>
      </c>
      <c r="L10" s="147" t="str">
        <f t="shared" ref="L10:L16" si="5">H10&amp;I10&amp;J10&amp;K10</f>
        <v>17x2WHWandputzWasser</v>
      </c>
      <c r="M10" s="147">
        <f>MATCH($L10,Daten!$S$3:$S$50,0)+2</f>
        <v>27</v>
      </c>
      <c r="N10" s="17">
        <v>50</v>
      </c>
      <c r="O10" s="17"/>
      <c r="P10" s="3">
        <v>5</v>
      </c>
      <c r="Q10" s="3">
        <v>11</v>
      </c>
      <c r="R10" s="3"/>
      <c r="S10" s="3">
        <v>0.5</v>
      </c>
      <c r="T10" s="3">
        <v>8</v>
      </c>
      <c r="U10" s="227">
        <f>IF(T10&gt;0,T10,DH!$J$2-DH!$K$2)</f>
        <v>8</v>
      </c>
      <c r="V10" s="30">
        <f t="shared" si="0"/>
        <v>55</v>
      </c>
      <c r="W10" s="13">
        <f t="shared" ref="W10:W16" si="6">$E$3</f>
        <v>6000</v>
      </c>
      <c r="X10" s="15"/>
      <c r="Y10" s="218">
        <f t="shared" ref="Y10:Y16" ca="1" si="7">INDIRECT(ADDRESS($M10,4,1,0,"Daten"),0)*Z10*Z10*V10</f>
        <v>4858.1920963445364</v>
      </c>
      <c r="Z10" s="134">
        <f t="shared" ref="Z10:Z16" ca="1" si="8">AA10+AB10+AC10</f>
        <v>1.9184495192307693</v>
      </c>
      <c r="AA10" s="134">
        <f t="shared" ref="AA10:AA16" ca="1" si="9">60*(AG10)/(INDIRECT(ADDRESS($M10,5,1,0,"Daten"),0)*(U10))</f>
        <v>1.8463341346153848</v>
      </c>
      <c r="AB10" s="233">
        <f t="shared" ca="1" si="1"/>
        <v>0</v>
      </c>
      <c r="AC10" s="233">
        <f t="shared" ca="1" si="2"/>
        <v>7.2115384615384609E-2</v>
      </c>
      <c r="AD10" s="7"/>
      <c r="AE10" s="152">
        <f t="shared" ref="AE10:AE16" ca="1" si="10">AL10+AM10+AN10</f>
        <v>4.4333333333333336</v>
      </c>
      <c r="AF10" s="13">
        <f ca="1">($E$1-U10/2)-INDIRECT(ADDRESS(ROW()-2,COLUMN()-2))</f>
        <v>21</v>
      </c>
      <c r="AG10" s="230">
        <f t="shared" ca="1" si="3"/>
        <v>1024.1000000000001</v>
      </c>
      <c r="AH10" s="230">
        <f t="shared" ref="AH10:AH73" ca="1" si="11">IF(Q10&gt;0,AG10/Q10,"")</f>
        <v>93.100000000000009</v>
      </c>
      <c r="AI10" s="9"/>
      <c r="AL10" s="7">
        <f t="shared" ref="AL10:AL16" si="12">IF($G10&lt;0.1,(($G10-0.05)*(AP10-AO10)/0.05)+AO10,0)</f>
        <v>0</v>
      </c>
      <c r="AM10" s="7">
        <f t="shared" ref="AM10:AM16" si="13">IF($G10&lt;0.2,IF($G10&gt;=0.1,(($G10-0.1)*(AQ10-AP10)/0.1)+AP10,0),0)</f>
        <v>0</v>
      </c>
      <c r="AN10" s="7">
        <f t="shared" ref="AN10:AN16" ca="1" si="14">IF($G10&gt;=0.2,(($G10-0.2)*(AR10-AQ10)/0.3)+AQ10,0)</f>
        <v>4.4333333333333336</v>
      </c>
      <c r="AO10" s="7">
        <f t="shared" ref="AO10:AO16" ca="1" si="15">INDIRECT(ADDRESS($M10,10,1,0,"Daten"),0)</f>
        <v>7.3</v>
      </c>
      <c r="AP10" s="7">
        <f t="shared" ref="AP10:AP16" ca="1" si="16">INDIRECT(ADDRESS($M10,11,1,0,"Daten"),0)</f>
        <v>6.07</v>
      </c>
      <c r="AQ10" s="7">
        <f t="shared" ref="AQ10:AQ16" ca="1" si="17">INDIRECT(ADDRESS($M10,12,1,0,"Daten"),0)</f>
        <v>4.5</v>
      </c>
      <c r="AR10" s="7">
        <f t="shared" ref="AR10:AR16" ca="1" si="18">INDIRECT(ADDRESS($M10,13,1,0,"Daten"),0)</f>
        <v>3.5</v>
      </c>
      <c r="AMG10" s="7"/>
      <c r="AMH10" s="7"/>
    </row>
    <row r="11" spans="1:1022">
      <c r="B11" s="14"/>
      <c r="C11" s="14" t="s">
        <v>15</v>
      </c>
      <c r="D11" s="7"/>
      <c r="E11" s="216"/>
      <c r="F11" s="7"/>
      <c r="G11" s="16">
        <f t="shared" si="4"/>
        <v>0.1</v>
      </c>
      <c r="H11" s="122" t="s">
        <v>68</v>
      </c>
      <c r="I11" s="122" t="s">
        <v>13</v>
      </c>
      <c r="J11" s="122" t="s">
        <v>208</v>
      </c>
      <c r="K11" s="147" t="str">
        <f>Eingabetabelle!$K$5</f>
        <v>Wasser</v>
      </c>
      <c r="L11" s="147" t="str">
        <f t="shared" si="5"/>
        <v>17x2FBHTeppichWasser</v>
      </c>
      <c r="M11" s="147">
        <f>MATCH($L11,Daten!$S$3:$S$50,0)+2</f>
        <v>3</v>
      </c>
      <c r="N11" s="17">
        <v>75</v>
      </c>
      <c r="O11" s="17">
        <v>5</v>
      </c>
      <c r="P11" s="3"/>
      <c r="Q11" s="3">
        <v>7.5</v>
      </c>
      <c r="R11" s="3">
        <v>0.5</v>
      </c>
      <c r="S11" s="3"/>
      <c r="T11" s="3"/>
      <c r="U11" s="227">
        <f>IF(T11&gt;0,T11,DH!$J$2-DH!$K$2)</f>
        <v>7</v>
      </c>
      <c r="V11" s="30">
        <f t="shared" si="0"/>
        <v>80</v>
      </c>
      <c r="W11" s="13">
        <f t="shared" si="6"/>
        <v>6000</v>
      </c>
      <c r="X11" s="15"/>
      <c r="Y11" s="218">
        <f t="shared" ca="1" si="7"/>
        <v>2193.4978225757754</v>
      </c>
      <c r="Z11" s="134">
        <f t="shared" ca="1" si="8"/>
        <v>1.0688530219780219</v>
      </c>
      <c r="AA11" s="134">
        <f t="shared" ca="1" si="9"/>
        <v>0.99673763736263732</v>
      </c>
      <c r="AB11" s="233">
        <f t="shared" ca="1" si="1"/>
        <v>7.2115384615384609E-2</v>
      </c>
      <c r="AC11" s="233">
        <f t="shared" ca="1" si="2"/>
        <v>0</v>
      </c>
      <c r="AD11" s="7"/>
      <c r="AE11" s="152">
        <f t="shared" ca="1" si="10"/>
        <v>3</v>
      </c>
      <c r="AF11" s="13">
        <f ca="1">($E$1-U11/2)-INDIRECT(ADDRESS(ROW()-3,COLUMN()-2))</f>
        <v>21.5</v>
      </c>
      <c r="AG11" s="230">
        <f t="shared" ca="1" si="3"/>
        <v>483.75</v>
      </c>
      <c r="AH11" s="230">
        <f t="shared" ca="1" si="11"/>
        <v>64.5</v>
      </c>
      <c r="AI11" s="9"/>
      <c r="AL11" s="7">
        <f t="shared" si="12"/>
        <v>0</v>
      </c>
      <c r="AM11" s="7">
        <f t="shared" ca="1" si="13"/>
        <v>3</v>
      </c>
      <c r="AN11" s="7">
        <f t="shared" si="14"/>
        <v>0</v>
      </c>
      <c r="AO11" s="7">
        <f t="shared" ca="1" si="15"/>
        <v>3.5</v>
      </c>
      <c r="AP11" s="7">
        <f t="shared" ca="1" si="16"/>
        <v>3</v>
      </c>
      <c r="AQ11" s="7">
        <f t="shared" ca="1" si="17"/>
        <v>2.2000000000000002</v>
      </c>
      <c r="AR11" s="7">
        <f t="shared" ca="1" si="18"/>
        <v>1</v>
      </c>
      <c r="AMG11" s="7"/>
      <c r="AMH11" s="7"/>
    </row>
    <row r="12" spans="1:1022">
      <c r="B12" s="14"/>
      <c r="C12" s="14" t="s">
        <v>16</v>
      </c>
      <c r="D12" s="7"/>
      <c r="E12" s="216"/>
      <c r="F12" s="7"/>
      <c r="G12" s="16">
        <f t="shared" si="4"/>
        <v>0.1</v>
      </c>
      <c r="H12" s="122" t="s">
        <v>68</v>
      </c>
      <c r="I12" s="122" t="s">
        <v>13</v>
      </c>
      <c r="J12" s="122" t="s">
        <v>208</v>
      </c>
      <c r="K12" s="147" t="str">
        <f>Eingabetabelle!$K$5</f>
        <v>Wasser</v>
      </c>
      <c r="L12" s="147" t="str">
        <f t="shared" si="5"/>
        <v>17x2FBHTeppichWasser</v>
      </c>
      <c r="M12" s="147">
        <f>MATCH($L12,Daten!$S$3:$S$50,0)+2</f>
        <v>3</v>
      </c>
      <c r="N12" s="17">
        <v>100</v>
      </c>
      <c r="O12" s="17"/>
      <c r="P12" s="3">
        <v>5</v>
      </c>
      <c r="Q12" s="3">
        <v>10</v>
      </c>
      <c r="R12" s="3"/>
      <c r="S12" s="3">
        <v>0.5</v>
      </c>
      <c r="T12" s="3"/>
      <c r="U12" s="227">
        <f>IF(T12&gt;0,T12,DH!$J$2-DH!$K$2)</f>
        <v>7</v>
      </c>
      <c r="V12" s="30">
        <f t="shared" si="0"/>
        <v>105</v>
      </c>
      <c r="W12" s="13">
        <f t="shared" si="6"/>
        <v>6000</v>
      </c>
      <c r="X12" s="15"/>
      <c r="Y12" s="218">
        <f t="shared" ca="1" si="7"/>
        <v>4946.9568892645802</v>
      </c>
      <c r="Z12" s="134">
        <f t="shared" ca="1" si="8"/>
        <v>1.401098901098901</v>
      </c>
      <c r="AA12" s="134">
        <f t="shared" ca="1" si="9"/>
        <v>1.3289835164835164</v>
      </c>
      <c r="AB12" s="233">
        <f t="shared" ca="1" si="1"/>
        <v>0</v>
      </c>
      <c r="AC12" s="233">
        <f t="shared" ca="1" si="2"/>
        <v>7.2115384615384609E-2</v>
      </c>
      <c r="AD12" s="7"/>
      <c r="AE12" s="152">
        <f t="shared" ca="1" si="10"/>
        <v>3</v>
      </c>
      <c r="AF12" s="13">
        <f ca="1">($E$1-U12/2)-INDIRECT(ADDRESS(ROW()-4,COLUMN()-2))</f>
        <v>21.5</v>
      </c>
      <c r="AG12" s="230">
        <f t="shared" ca="1" si="3"/>
        <v>645</v>
      </c>
      <c r="AH12" s="230">
        <f t="shared" ca="1" si="11"/>
        <v>64.5</v>
      </c>
      <c r="AI12" s="9"/>
      <c r="AL12" s="7">
        <f t="shared" si="12"/>
        <v>0</v>
      </c>
      <c r="AM12" s="7">
        <f t="shared" ca="1" si="13"/>
        <v>3</v>
      </c>
      <c r="AN12" s="7">
        <f t="shared" si="14"/>
        <v>0</v>
      </c>
      <c r="AO12" s="7">
        <f t="shared" ca="1" si="15"/>
        <v>3.5</v>
      </c>
      <c r="AP12" s="7">
        <f t="shared" ca="1" si="16"/>
        <v>3</v>
      </c>
      <c r="AQ12" s="7">
        <f t="shared" ca="1" si="17"/>
        <v>2.2000000000000002</v>
      </c>
      <c r="AR12" s="7">
        <f t="shared" ca="1" si="18"/>
        <v>1</v>
      </c>
      <c r="AMG12" s="7"/>
      <c r="AMH12" s="7"/>
    </row>
    <row r="13" spans="1:1022">
      <c r="B13" s="14"/>
      <c r="C13" s="14" t="s">
        <v>16</v>
      </c>
      <c r="D13" s="7"/>
      <c r="E13" s="216"/>
      <c r="F13" s="7"/>
      <c r="G13" s="16">
        <f t="shared" si="4"/>
        <v>0</v>
      </c>
      <c r="H13" s="122" t="s">
        <v>68</v>
      </c>
      <c r="I13" s="122" t="s">
        <v>13</v>
      </c>
      <c r="J13" s="122" t="s">
        <v>208</v>
      </c>
      <c r="K13" s="147" t="str">
        <f>Eingabetabelle!$K$5</f>
        <v>Wasser</v>
      </c>
      <c r="L13" s="147" t="str">
        <f t="shared" si="5"/>
        <v>17x2FBHTeppichWasser</v>
      </c>
      <c r="M13" s="147">
        <f>MATCH($L13,Daten!$S$3:$S$50,0)+2</f>
        <v>3</v>
      </c>
      <c r="N13" s="17"/>
      <c r="O13" s="17"/>
      <c r="P13" s="3"/>
      <c r="Q13" s="3"/>
      <c r="R13" s="3"/>
      <c r="S13" s="3"/>
      <c r="T13" s="3"/>
      <c r="U13" s="227">
        <f>IF(T13&gt;0,T13,DH!$J$2-DH!$K$2)</f>
        <v>7</v>
      </c>
      <c r="V13" s="30">
        <f t="shared" si="0"/>
        <v>0</v>
      </c>
      <c r="W13" s="13">
        <f t="shared" si="6"/>
        <v>6000</v>
      </c>
      <c r="X13" s="15"/>
      <c r="Y13" s="218">
        <f t="shared" ca="1" si="7"/>
        <v>0</v>
      </c>
      <c r="Z13" s="134">
        <f t="shared" ca="1" si="8"/>
        <v>0</v>
      </c>
      <c r="AA13" s="134">
        <f t="shared" ca="1" si="9"/>
        <v>0</v>
      </c>
      <c r="AB13" s="233">
        <f t="shared" ca="1" si="1"/>
        <v>0</v>
      </c>
      <c r="AC13" s="233">
        <f t="shared" ca="1" si="2"/>
        <v>0</v>
      </c>
      <c r="AD13" s="7"/>
      <c r="AE13" s="152">
        <f t="shared" ca="1" si="10"/>
        <v>4</v>
      </c>
      <c r="AF13" s="13">
        <f ca="1">($E$1-U13/2)-INDIRECT(ADDRESS(ROW()-5,COLUMN()-2))</f>
        <v>21.5</v>
      </c>
      <c r="AG13" s="230">
        <f t="shared" ca="1" si="3"/>
        <v>0</v>
      </c>
      <c r="AH13" s="230" t="str">
        <f t="shared" si="11"/>
        <v/>
      </c>
      <c r="AI13" s="9"/>
      <c r="AL13" s="7">
        <f t="shared" ca="1" si="12"/>
        <v>4</v>
      </c>
      <c r="AM13" s="7">
        <f t="shared" si="13"/>
        <v>0</v>
      </c>
      <c r="AN13" s="7">
        <f t="shared" si="14"/>
        <v>0</v>
      </c>
      <c r="AO13" s="7">
        <f t="shared" ca="1" si="15"/>
        <v>3.5</v>
      </c>
      <c r="AP13" s="7">
        <f t="shared" ca="1" si="16"/>
        <v>3</v>
      </c>
      <c r="AQ13" s="7">
        <f t="shared" ca="1" si="17"/>
        <v>2.2000000000000002</v>
      </c>
      <c r="AR13" s="7">
        <f t="shared" ca="1" si="18"/>
        <v>1</v>
      </c>
      <c r="AMG13" s="7"/>
      <c r="AMH13" s="7"/>
    </row>
    <row r="14" spans="1:1022">
      <c r="B14" s="14"/>
      <c r="C14" s="14" t="s">
        <v>16</v>
      </c>
      <c r="D14" s="7"/>
      <c r="E14" s="216"/>
      <c r="F14" s="7"/>
      <c r="G14" s="16">
        <f t="shared" si="4"/>
        <v>0.1</v>
      </c>
      <c r="H14" s="122" t="s">
        <v>68</v>
      </c>
      <c r="I14" s="122" t="s">
        <v>13</v>
      </c>
      <c r="J14" s="122" t="s">
        <v>208</v>
      </c>
      <c r="K14" s="147" t="str">
        <f>Eingabetabelle!$K$5</f>
        <v>Wasser</v>
      </c>
      <c r="L14" s="147" t="str">
        <f t="shared" si="5"/>
        <v>17x2FBHTeppichWasser</v>
      </c>
      <c r="M14" s="147">
        <f>MATCH($L14,Daten!$S$3:$S$50,0)+2</f>
        <v>3</v>
      </c>
      <c r="N14" s="17">
        <v>100</v>
      </c>
      <c r="O14" s="17">
        <v>5</v>
      </c>
      <c r="P14" s="3"/>
      <c r="Q14" s="3">
        <v>10</v>
      </c>
      <c r="R14" s="3">
        <v>0.5</v>
      </c>
      <c r="S14" s="3"/>
      <c r="T14" s="3">
        <v>6</v>
      </c>
      <c r="U14" s="227">
        <f>IF(T14&gt;0,T14,DH!$J$2-DH!$K$2)</f>
        <v>6</v>
      </c>
      <c r="V14" s="30">
        <f t="shared" si="0"/>
        <v>105</v>
      </c>
      <c r="W14" s="13">
        <f t="shared" si="6"/>
        <v>6000</v>
      </c>
      <c r="X14" s="15"/>
      <c r="Y14" s="218">
        <f t="shared" ca="1" si="7"/>
        <v>6932.8541050295853</v>
      </c>
      <c r="Z14" s="134">
        <f t="shared" ca="1" si="8"/>
        <v>1.658653846153846</v>
      </c>
      <c r="AA14" s="134">
        <f t="shared" ca="1" si="9"/>
        <v>1.5865384615384615</v>
      </c>
      <c r="AB14" s="233">
        <f t="shared" ca="1" si="1"/>
        <v>7.2115384615384609E-2</v>
      </c>
      <c r="AC14" s="233">
        <f t="shared" ca="1" si="2"/>
        <v>0</v>
      </c>
      <c r="AD14" s="7"/>
      <c r="AE14" s="152">
        <f t="shared" ca="1" si="10"/>
        <v>3</v>
      </c>
      <c r="AF14" s="13">
        <f ca="1">($E$1-U14/2)-INDIRECT(ADDRESS(ROW()-6,COLUMN()-2))</f>
        <v>22</v>
      </c>
      <c r="AG14" s="230">
        <f t="shared" ca="1" si="3"/>
        <v>660</v>
      </c>
      <c r="AH14" s="230">
        <f t="shared" ca="1" si="11"/>
        <v>66</v>
      </c>
      <c r="AI14" s="9"/>
      <c r="AL14" s="7">
        <f t="shared" si="12"/>
        <v>0</v>
      </c>
      <c r="AM14" s="7">
        <f t="shared" ca="1" si="13"/>
        <v>3</v>
      </c>
      <c r="AN14" s="7">
        <f t="shared" si="14"/>
        <v>0</v>
      </c>
      <c r="AO14" s="7">
        <f t="shared" ca="1" si="15"/>
        <v>3.5</v>
      </c>
      <c r="AP14" s="7">
        <f t="shared" ca="1" si="16"/>
        <v>3</v>
      </c>
      <c r="AQ14" s="7">
        <f t="shared" ca="1" si="17"/>
        <v>2.2000000000000002</v>
      </c>
      <c r="AR14" s="7">
        <f t="shared" ca="1" si="18"/>
        <v>1</v>
      </c>
      <c r="AMG14" s="7"/>
      <c r="AMH14" s="7"/>
    </row>
    <row r="15" spans="1:1022">
      <c r="B15" s="14"/>
      <c r="C15" s="14" t="s">
        <v>17</v>
      </c>
      <c r="D15" s="7"/>
      <c r="E15" s="216"/>
      <c r="F15" s="7"/>
      <c r="G15" s="16">
        <f t="shared" si="4"/>
        <v>0</v>
      </c>
      <c r="H15" s="122" t="s">
        <v>68</v>
      </c>
      <c r="I15" s="122" t="s">
        <v>13</v>
      </c>
      <c r="J15" s="122" t="s">
        <v>208</v>
      </c>
      <c r="K15" s="147" t="str">
        <f>Eingabetabelle!$K$5</f>
        <v>Wasser</v>
      </c>
      <c r="L15" s="147" t="str">
        <f t="shared" si="5"/>
        <v>17x2FBHTeppichWasser</v>
      </c>
      <c r="M15" s="147">
        <f>MATCH($L15,Daten!$S$3:$S$50,0)+2</f>
        <v>3</v>
      </c>
      <c r="N15" s="17"/>
      <c r="O15" s="17"/>
      <c r="P15" s="3"/>
      <c r="Q15" s="3"/>
      <c r="R15" s="3"/>
      <c r="S15" s="3"/>
      <c r="T15" s="3"/>
      <c r="U15" s="227">
        <f>IF(T15&gt;0,T15,DH!$J$2-DH!$K$2)</f>
        <v>7</v>
      </c>
      <c r="V15" s="30">
        <f t="shared" si="0"/>
        <v>0</v>
      </c>
      <c r="W15" s="13">
        <f t="shared" si="6"/>
        <v>6000</v>
      </c>
      <c r="X15" s="15"/>
      <c r="Y15" s="218">
        <f t="shared" ca="1" si="7"/>
        <v>0</v>
      </c>
      <c r="Z15" s="134">
        <f t="shared" ca="1" si="8"/>
        <v>0</v>
      </c>
      <c r="AA15" s="134">
        <f t="shared" ca="1" si="9"/>
        <v>0</v>
      </c>
      <c r="AB15" s="233">
        <f t="shared" ca="1" si="1"/>
        <v>0</v>
      </c>
      <c r="AC15" s="233">
        <f t="shared" ca="1" si="2"/>
        <v>0</v>
      </c>
      <c r="AD15" s="7"/>
      <c r="AE15" s="152">
        <f t="shared" ca="1" si="10"/>
        <v>4</v>
      </c>
      <c r="AF15" s="13">
        <f ca="1">($E$1-U15/2)-INDIRECT(ADDRESS(ROW()-7,COLUMN()-2))</f>
        <v>21.5</v>
      </c>
      <c r="AG15" s="230">
        <f t="shared" ca="1" si="3"/>
        <v>0</v>
      </c>
      <c r="AH15" s="230" t="str">
        <f t="shared" si="11"/>
        <v/>
      </c>
      <c r="AI15" s="9"/>
      <c r="AL15" s="7">
        <f t="shared" ca="1" si="12"/>
        <v>4</v>
      </c>
      <c r="AM15" s="7">
        <f t="shared" si="13"/>
        <v>0</v>
      </c>
      <c r="AN15" s="7">
        <f t="shared" si="14"/>
        <v>0</v>
      </c>
      <c r="AO15" s="7">
        <f t="shared" ca="1" si="15"/>
        <v>3.5</v>
      </c>
      <c r="AP15" s="7">
        <f t="shared" ca="1" si="16"/>
        <v>3</v>
      </c>
      <c r="AQ15" s="7">
        <f t="shared" ca="1" si="17"/>
        <v>2.2000000000000002</v>
      </c>
      <c r="AR15" s="7">
        <f t="shared" ca="1" si="18"/>
        <v>1</v>
      </c>
      <c r="AMG15" s="7"/>
      <c r="AMH15" s="7"/>
    </row>
    <row r="16" spans="1:1022">
      <c r="B16" s="14"/>
      <c r="C16" s="14" t="s">
        <v>18</v>
      </c>
      <c r="D16" s="7"/>
      <c r="E16" s="216"/>
      <c r="F16" s="7"/>
      <c r="G16" s="16">
        <f t="shared" si="4"/>
        <v>0</v>
      </c>
      <c r="H16" s="122" t="s">
        <v>68</v>
      </c>
      <c r="I16" s="122" t="s">
        <v>13</v>
      </c>
      <c r="J16" s="122" t="s">
        <v>208</v>
      </c>
      <c r="K16" s="147" t="str">
        <f>Eingabetabelle!$K$5</f>
        <v>Wasser</v>
      </c>
      <c r="L16" s="147" t="str">
        <f t="shared" si="5"/>
        <v>17x2FBHTeppichWasser</v>
      </c>
      <c r="M16" s="147">
        <f>MATCH($L16,Daten!$S$3:$S$50,0)+2</f>
        <v>3</v>
      </c>
      <c r="N16" s="17"/>
      <c r="O16" s="17"/>
      <c r="P16" s="3"/>
      <c r="Q16" s="3"/>
      <c r="R16" s="3"/>
      <c r="S16" s="3"/>
      <c r="T16" s="3"/>
      <c r="U16" s="227">
        <f>IF(T16&gt;0,T16,DH!$J$2-DH!$K$2)</f>
        <v>7</v>
      </c>
      <c r="V16" s="30">
        <f t="shared" si="0"/>
        <v>0</v>
      </c>
      <c r="W16" s="13">
        <f t="shared" si="6"/>
        <v>6000</v>
      </c>
      <c r="X16" s="15"/>
      <c r="Y16" s="218">
        <f t="shared" ca="1" si="7"/>
        <v>0</v>
      </c>
      <c r="Z16" s="134">
        <f t="shared" ca="1" si="8"/>
        <v>0</v>
      </c>
      <c r="AA16" s="134">
        <f t="shared" ca="1" si="9"/>
        <v>0</v>
      </c>
      <c r="AB16" s="233">
        <f t="shared" ca="1" si="1"/>
        <v>0</v>
      </c>
      <c r="AC16" s="233">
        <f t="shared" ca="1" si="2"/>
        <v>0</v>
      </c>
      <c r="AD16" s="7"/>
      <c r="AE16" s="152">
        <f t="shared" ca="1" si="10"/>
        <v>4</v>
      </c>
      <c r="AF16" s="13">
        <f ca="1">($E$1-U16/2)-INDIRECT(ADDRESS(ROW()-8,COLUMN()-2))</f>
        <v>21.5</v>
      </c>
      <c r="AG16" s="230">
        <f t="shared" ca="1" si="3"/>
        <v>0</v>
      </c>
      <c r="AH16" s="230" t="str">
        <f t="shared" si="11"/>
        <v/>
      </c>
      <c r="AI16" s="9"/>
      <c r="AL16" s="7">
        <f t="shared" ca="1" si="12"/>
        <v>4</v>
      </c>
      <c r="AM16" s="7">
        <f t="shared" si="13"/>
        <v>0</v>
      </c>
      <c r="AN16" s="7">
        <f t="shared" si="14"/>
        <v>0</v>
      </c>
      <c r="AO16" s="7">
        <f t="shared" ca="1" si="15"/>
        <v>3.5</v>
      </c>
      <c r="AP16" s="7">
        <f t="shared" ca="1" si="16"/>
        <v>3</v>
      </c>
      <c r="AQ16" s="7">
        <f t="shared" ca="1" si="17"/>
        <v>2.2000000000000002</v>
      </c>
      <c r="AR16" s="7">
        <f t="shared" ca="1" si="18"/>
        <v>1</v>
      </c>
      <c r="AMG16" s="7"/>
      <c r="AMH16" s="7"/>
    </row>
    <row r="17" spans="1:1022">
      <c r="A17">
        <v>2</v>
      </c>
      <c r="B17" s="32" t="str">
        <f ca="1">INDIRECT(ADDRESS($A17+1,1,1,1,"Eingabetabelle"))</f>
        <v>UG</v>
      </c>
      <c r="C17" s="32" t="str">
        <f ca="1">INDIRECT(ADDRESS($A17+1,2,1,1,"Eingabetabelle"))</f>
        <v>Raum_2</v>
      </c>
      <c r="D17" s="32" t="str">
        <f ca="1">IF(Eingabetabelle!$K$4="X",INDIRECT(ADDRESS(7,14,1,1,CONCATENATE($B17,"_",$C17))),INDIRECT(ADDRESS($A17+1,3,1,1,"Eingabetabelle")))</f>
        <v>Flur</v>
      </c>
      <c r="E17" s="215">
        <f ca="1">IF(Eingabetabelle!$K$4="X",INDIRECT(ADDRESS(62,18,1,1,CONCATENATE($B17,"_",$C17))),INDIRECT(ADDRESS($A17+1,4,1,1,"Eingabetabelle")))</f>
        <v>669.6</v>
      </c>
      <c r="F17" s="32">
        <f ca="1">IF(Eingabetabelle!$K$4="X",INDIRECT(ADDRESS(17,7,1,1,CONCATENATE($B17,"_",$C17))),INDIRECT(ADDRESS($A17+1,5,1,1,"Eingabetabelle")))</f>
        <v>15</v>
      </c>
      <c r="G17" s="16">
        <f t="shared" si="4"/>
        <v>0.25</v>
      </c>
      <c r="H17" s="16"/>
      <c r="I17" s="16"/>
      <c r="J17" s="16"/>
      <c r="K17" s="147"/>
      <c r="L17" s="147"/>
      <c r="M17" s="147"/>
      <c r="N17" s="1">
        <f>SUM(N18:N23)</f>
        <v>40</v>
      </c>
      <c r="Q17" s="1">
        <f>SUM(Q18:Q19)</f>
        <v>10</v>
      </c>
      <c r="U17" s="13"/>
      <c r="V17" s="14">
        <f>P17+N17</f>
        <v>40</v>
      </c>
      <c r="W17" s="13"/>
      <c r="X17" s="15">
        <f>SUM(N18:N23)</f>
        <v>40</v>
      </c>
      <c r="Y17" s="219"/>
      <c r="Z17" s="134"/>
      <c r="AA17" s="134"/>
      <c r="AB17" s="233"/>
      <c r="AC17" s="233"/>
      <c r="AD17" s="32">
        <f ca="1">IF(Eingabetabelle!$K$4="X",INDIRECT(ADDRESS(9,7,1,1,CONCATENATE($B17,"_",$C17))),INDIRECT(ADDRESS($A17+1,6,1,1,"Eingabetabelle")))</f>
        <v>24</v>
      </c>
      <c r="AE17" s="152"/>
      <c r="AF17" s="13"/>
      <c r="AG17" s="230"/>
      <c r="AH17" s="230"/>
      <c r="AI17" s="9">
        <f ca="1">SUM(AG18:AG23)</f>
        <v>350</v>
      </c>
      <c r="AJ17" s="7">
        <f ca="1">AI17-E17</f>
        <v>-319.60000000000002</v>
      </c>
      <c r="AK17" s="237">
        <f ca="1">IF(E17&gt;0,AI17/E17,"")</f>
        <v>0.52270011947431305</v>
      </c>
      <c r="AMG17" s="7"/>
      <c r="AMH17" s="7"/>
    </row>
    <row r="18" spans="1:1022">
      <c r="B18" s="14"/>
      <c r="C18" s="14" t="s">
        <v>12</v>
      </c>
      <c r="D18" s="7"/>
      <c r="E18" s="216"/>
      <c r="F18" s="7"/>
      <c r="G18" s="16">
        <f t="shared" si="4"/>
        <v>0.25</v>
      </c>
      <c r="H18" s="122" t="s">
        <v>68</v>
      </c>
      <c r="I18" s="122" t="s">
        <v>13</v>
      </c>
      <c r="J18" s="122" t="s">
        <v>208</v>
      </c>
      <c r="K18" s="147" t="str">
        <f>Eingabetabelle!$K$5</f>
        <v>Wasser</v>
      </c>
      <c r="L18" s="147" t="str">
        <f t="shared" ref="L18:L23" si="19">H18&amp;I18&amp;J18&amp;K18</f>
        <v>17x2FBHTeppichWasser</v>
      </c>
      <c r="M18" s="147">
        <f>MATCH($L18,Daten!$S$3:$S$50,0)+2</f>
        <v>3</v>
      </c>
      <c r="N18" s="17">
        <v>40</v>
      </c>
      <c r="O18" s="17"/>
      <c r="P18" s="3"/>
      <c r="Q18" s="3">
        <v>10</v>
      </c>
      <c r="R18" s="3"/>
      <c r="S18" s="3"/>
      <c r="T18" s="3"/>
      <c r="U18" s="227">
        <f>IF(T18&gt;0,T18,DH!$J$2-DH!$K$2)</f>
        <v>7</v>
      </c>
      <c r="V18" s="30">
        <f t="shared" ref="V18:V23" si="20">P18+N18+O18</f>
        <v>40</v>
      </c>
      <c r="W18" s="13">
        <f t="shared" ref="W18:W23" si="21">$E$3</f>
        <v>6000</v>
      </c>
      <c r="X18" s="15"/>
      <c r="Y18" s="218">
        <f t="shared" ref="Y18:Y23" ca="1" si="22">INDIRECT(ADDRESS($M18,4,1,0,"Daten"),0)*Z18*Z18*V18</f>
        <v>499.26035502958575</v>
      </c>
      <c r="Z18" s="134">
        <f t="shared" ref="Z18:Z23" ca="1" si="23">AA18+AB18+AC18</f>
        <v>0.72115384615384615</v>
      </c>
      <c r="AA18" s="134">
        <f t="shared" ref="AA18:AA23" ca="1" si="24">60*(AG18)/(INDIRECT(ADDRESS($M18,5,1,0,"Daten"),0)*(U18))</f>
        <v>0.72115384615384615</v>
      </c>
      <c r="AB18" s="233">
        <f t="shared" ref="AB18:AB23" ca="1" si="25">IF(O$65&gt;0,60*((AG$65/O$65)*O18)/(INDIRECT(ADDRESS($M18,5,1,0,"Daten"),0)*($E$1-$E$2)),0)</f>
        <v>0</v>
      </c>
      <c r="AC18" s="233">
        <f t="shared" ref="AC18:AC23" ca="1" si="26">IF(P$72&gt;0,60*(P18*AG$72/P$72)/(INDIRECT(ADDRESS($M18,5,1,0,"Daten"),0)*($E$1-$E$2)),0)</f>
        <v>0</v>
      </c>
      <c r="AD18" s="7"/>
      <c r="AE18" s="152">
        <f t="shared" ref="AE18:AE23" ca="1" si="27">AL18+AM18+AN18</f>
        <v>2</v>
      </c>
      <c r="AF18" s="13">
        <f ca="1">($E$1-U18/2)-INDIRECT(ADDRESS(ROW()-1,COLUMN()-2))</f>
        <v>17.5</v>
      </c>
      <c r="AG18" s="230">
        <f t="shared" ca="1" si="3"/>
        <v>350</v>
      </c>
      <c r="AH18" s="230">
        <f t="shared" ca="1" si="11"/>
        <v>35</v>
      </c>
      <c r="AI18" s="9"/>
      <c r="AL18" s="7">
        <f t="shared" ref="AL18:AL23" si="28">IF($G18&lt;0.1,(($G18-0.05)*(AP18-AO18)/0.05)+AO18,0)</f>
        <v>0</v>
      </c>
      <c r="AM18" s="7">
        <f t="shared" ref="AM18:AM23" si="29">IF($G18&lt;0.2,IF($G18&gt;=0.1,(($G18-0.1)*(AQ18-AP18)/0.1)+AP18,0),0)</f>
        <v>0</v>
      </c>
      <c r="AN18" s="7">
        <f t="shared" ref="AN18:AN23" ca="1" si="30">IF($G18&gt;=0.2,(($G18-0.2)*(AR18-AQ18)/0.3)+AQ18,0)</f>
        <v>2</v>
      </c>
      <c r="AO18" s="7">
        <f t="shared" ref="AO18:AO23" ca="1" si="31">INDIRECT(ADDRESS($M18,10,1,0,"Daten"),0)</f>
        <v>3.5</v>
      </c>
      <c r="AP18" s="7">
        <f t="shared" ref="AP18:AP23" ca="1" si="32">INDIRECT(ADDRESS($M18,11,1,0,"Daten"),0)</f>
        <v>3</v>
      </c>
      <c r="AQ18" s="7">
        <f t="shared" ref="AQ18:AQ23" ca="1" si="33">INDIRECT(ADDRESS($M18,12,1,0,"Daten"),0)</f>
        <v>2.2000000000000002</v>
      </c>
      <c r="AR18" s="7">
        <f t="shared" ref="AR18:AR23" ca="1" si="34">INDIRECT(ADDRESS($M18,13,1,0,"Daten"),0)</f>
        <v>1</v>
      </c>
      <c r="AMG18" s="7"/>
      <c r="AMH18" s="7"/>
    </row>
    <row r="19" spans="1:1022">
      <c r="B19" s="14"/>
      <c r="C19" s="14" t="s">
        <v>14</v>
      </c>
      <c r="D19" s="7"/>
      <c r="E19" s="216"/>
      <c r="F19" s="7"/>
      <c r="G19" s="16">
        <f t="shared" si="4"/>
        <v>0</v>
      </c>
      <c r="H19" s="122" t="s">
        <v>68</v>
      </c>
      <c r="I19" s="122" t="s">
        <v>13</v>
      </c>
      <c r="J19" s="122" t="s">
        <v>208</v>
      </c>
      <c r="K19" s="147" t="str">
        <f>Eingabetabelle!$K$5</f>
        <v>Wasser</v>
      </c>
      <c r="L19" s="147" t="str">
        <f t="shared" si="19"/>
        <v>17x2FBHTeppichWasser</v>
      </c>
      <c r="M19" s="147">
        <f>MATCH($L19,Daten!$S$3:$S$50,0)+2</f>
        <v>3</v>
      </c>
      <c r="N19" s="17"/>
      <c r="O19" s="17"/>
      <c r="P19" s="3"/>
      <c r="Q19" s="3"/>
      <c r="R19" s="3"/>
      <c r="S19" s="3"/>
      <c r="T19" s="3"/>
      <c r="U19" s="227">
        <f>IF(T19&gt;0,T19,DH!$J$2-DH!$K$2)</f>
        <v>7</v>
      </c>
      <c r="V19" s="30">
        <f t="shared" si="20"/>
        <v>0</v>
      </c>
      <c r="W19" s="13">
        <f t="shared" si="21"/>
        <v>6000</v>
      </c>
      <c r="X19" s="15"/>
      <c r="Y19" s="218">
        <f t="shared" ca="1" si="22"/>
        <v>0</v>
      </c>
      <c r="Z19" s="134">
        <f t="shared" ca="1" si="23"/>
        <v>0</v>
      </c>
      <c r="AA19" s="134">
        <f t="shared" ca="1" si="24"/>
        <v>0</v>
      </c>
      <c r="AB19" s="233">
        <f t="shared" ca="1" si="25"/>
        <v>0</v>
      </c>
      <c r="AC19" s="233">
        <f t="shared" ca="1" si="26"/>
        <v>0</v>
      </c>
      <c r="AD19" s="7"/>
      <c r="AE19" s="152">
        <f t="shared" ca="1" si="27"/>
        <v>4</v>
      </c>
      <c r="AF19" s="13">
        <f ca="1">($E$1-U19/2)-INDIRECT(ADDRESS(ROW()-2,COLUMN()-2))</f>
        <v>17.5</v>
      </c>
      <c r="AG19" s="230">
        <f t="shared" ca="1" si="3"/>
        <v>0</v>
      </c>
      <c r="AH19" s="230" t="str">
        <f t="shared" si="11"/>
        <v/>
      </c>
      <c r="AI19" s="9"/>
      <c r="AL19" s="7">
        <f t="shared" ca="1" si="28"/>
        <v>4</v>
      </c>
      <c r="AM19" s="7">
        <f t="shared" si="29"/>
        <v>0</v>
      </c>
      <c r="AN19" s="7">
        <f t="shared" si="30"/>
        <v>0</v>
      </c>
      <c r="AO19" s="7">
        <f t="shared" ca="1" si="31"/>
        <v>3.5</v>
      </c>
      <c r="AP19" s="7">
        <f t="shared" ca="1" si="32"/>
        <v>3</v>
      </c>
      <c r="AQ19" s="7">
        <f t="shared" ca="1" si="33"/>
        <v>2.2000000000000002</v>
      </c>
      <c r="AR19" s="7">
        <f t="shared" ca="1" si="34"/>
        <v>1</v>
      </c>
      <c r="AMG19" s="7"/>
      <c r="AMH19" s="7"/>
    </row>
    <row r="20" spans="1:1022">
      <c r="B20" s="14"/>
      <c r="C20" s="14" t="s">
        <v>15</v>
      </c>
      <c r="D20" s="7"/>
      <c r="E20" s="216"/>
      <c r="F20" s="7"/>
      <c r="G20" s="16">
        <f t="shared" si="4"/>
        <v>0</v>
      </c>
      <c r="H20" s="122" t="s">
        <v>68</v>
      </c>
      <c r="I20" s="122" t="s">
        <v>13</v>
      </c>
      <c r="J20" s="122" t="s">
        <v>208</v>
      </c>
      <c r="K20" s="147" t="str">
        <f>Eingabetabelle!$K$5</f>
        <v>Wasser</v>
      </c>
      <c r="L20" s="147" t="str">
        <f t="shared" si="19"/>
        <v>17x2FBHTeppichWasser</v>
      </c>
      <c r="M20" s="147">
        <f>MATCH($L20,Daten!$S$3:$S$50,0)+2</f>
        <v>3</v>
      </c>
      <c r="N20" s="17"/>
      <c r="O20" s="17"/>
      <c r="P20" s="3"/>
      <c r="Q20" s="3"/>
      <c r="R20" s="3"/>
      <c r="S20" s="3"/>
      <c r="T20" s="3"/>
      <c r="U20" s="227">
        <f>IF(T20&gt;0,T20,DH!$J$2-DH!$K$2)</f>
        <v>7</v>
      </c>
      <c r="V20" s="30">
        <f t="shared" si="20"/>
        <v>0</v>
      </c>
      <c r="W20" s="13">
        <f t="shared" si="21"/>
        <v>6000</v>
      </c>
      <c r="X20" s="15"/>
      <c r="Y20" s="218">
        <f t="shared" ca="1" si="22"/>
        <v>0</v>
      </c>
      <c r="Z20" s="134">
        <f t="shared" ca="1" si="23"/>
        <v>0</v>
      </c>
      <c r="AA20" s="134">
        <f t="shared" ca="1" si="24"/>
        <v>0</v>
      </c>
      <c r="AB20" s="233">
        <f t="shared" ca="1" si="25"/>
        <v>0</v>
      </c>
      <c r="AC20" s="233">
        <f t="shared" ca="1" si="26"/>
        <v>0</v>
      </c>
      <c r="AD20" s="7"/>
      <c r="AE20" s="152">
        <f t="shared" ca="1" si="27"/>
        <v>4</v>
      </c>
      <c r="AF20" s="13">
        <f ca="1">($E$1-U20/2)-INDIRECT(ADDRESS(ROW()-3,COLUMN()-2))</f>
        <v>17.5</v>
      </c>
      <c r="AG20" s="230">
        <f t="shared" ca="1" si="3"/>
        <v>0</v>
      </c>
      <c r="AH20" s="230" t="str">
        <f t="shared" si="11"/>
        <v/>
      </c>
      <c r="AI20" s="9"/>
      <c r="AL20" s="7">
        <f t="shared" ca="1" si="28"/>
        <v>4</v>
      </c>
      <c r="AM20" s="7">
        <f t="shared" si="29"/>
        <v>0</v>
      </c>
      <c r="AN20" s="7">
        <f t="shared" si="30"/>
        <v>0</v>
      </c>
      <c r="AO20" s="7">
        <f t="shared" ca="1" si="31"/>
        <v>3.5</v>
      </c>
      <c r="AP20" s="7">
        <f t="shared" ca="1" si="32"/>
        <v>3</v>
      </c>
      <c r="AQ20" s="7">
        <f t="shared" ca="1" si="33"/>
        <v>2.2000000000000002</v>
      </c>
      <c r="AR20" s="7">
        <f t="shared" ca="1" si="34"/>
        <v>1</v>
      </c>
      <c r="AMG20" s="7"/>
      <c r="AMH20" s="7"/>
    </row>
    <row r="21" spans="1:1022">
      <c r="B21" s="14"/>
      <c r="C21" s="14" t="s">
        <v>15</v>
      </c>
      <c r="D21" s="7"/>
      <c r="E21" s="216"/>
      <c r="F21" s="7"/>
      <c r="G21" s="16">
        <f t="shared" si="4"/>
        <v>0</v>
      </c>
      <c r="H21" s="122" t="s">
        <v>68</v>
      </c>
      <c r="I21" s="122" t="s">
        <v>13</v>
      </c>
      <c r="J21" s="122" t="s">
        <v>208</v>
      </c>
      <c r="K21" s="147" t="str">
        <f>Eingabetabelle!$K$5</f>
        <v>Wasser</v>
      </c>
      <c r="L21" s="147" t="str">
        <f t="shared" si="19"/>
        <v>17x2FBHTeppichWasser</v>
      </c>
      <c r="M21" s="147">
        <f>MATCH($L21,Daten!$S$3:$S$50,0)+2</f>
        <v>3</v>
      </c>
      <c r="N21" s="17"/>
      <c r="O21" s="17"/>
      <c r="P21" s="3"/>
      <c r="Q21" s="3"/>
      <c r="R21" s="3"/>
      <c r="S21" s="3"/>
      <c r="T21" s="3"/>
      <c r="U21" s="227">
        <f>IF(T21&gt;0,T21,DH!$J$2-DH!$K$2)</f>
        <v>7</v>
      </c>
      <c r="V21" s="30">
        <f t="shared" si="20"/>
        <v>0</v>
      </c>
      <c r="W21" s="13">
        <f t="shared" si="21"/>
        <v>6000</v>
      </c>
      <c r="X21" s="15"/>
      <c r="Y21" s="218">
        <f t="shared" ca="1" si="22"/>
        <v>0</v>
      </c>
      <c r="Z21" s="134">
        <f t="shared" ca="1" si="23"/>
        <v>0</v>
      </c>
      <c r="AA21" s="134">
        <f t="shared" ca="1" si="24"/>
        <v>0</v>
      </c>
      <c r="AB21" s="233">
        <f t="shared" ca="1" si="25"/>
        <v>0</v>
      </c>
      <c r="AC21" s="233">
        <f t="shared" ca="1" si="26"/>
        <v>0</v>
      </c>
      <c r="AD21" s="7"/>
      <c r="AE21" s="152">
        <f t="shared" ca="1" si="27"/>
        <v>4</v>
      </c>
      <c r="AF21" s="13">
        <f ca="1">($E$1-U21/2)-INDIRECT(ADDRESS(ROW()-4,COLUMN()-2))</f>
        <v>17.5</v>
      </c>
      <c r="AG21" s="230">
        <f t="shared" ca="1" si="3"/>
        <v>0</v>
      </c>
      <c r="AH21" s="230" t="str">
        <f t="shared" si="11"/>
        <v/>
      </c>
      <c r="AI21" s="9"/>
      <c r="AL21" s="7">
        <f t="shared" ca="1" si="28"/>
        <v>4</v>
      </c>
      <c r="AM21" s="7">
        <f t="shared" si="29"/>
        <v>0</v>
      </c>
      <c r="AN21" s="7">
        <f t="shared" si="30"/>
        <v>0</v>
      </c>
      <c r="AO21" s="7">
        <f t="shared" ca="1" si="31"/>
        <v>3.5</v>
      </c>
      <c r="AP21" s="7">
        <f t="shared" ca="1" si="32"/>
        <v>3</v>
      </c>
      <c r="AQ21" s="7">
        <f t="shared" ca="1" si="33"/>
        <v>2.2000000000000002</v>
      </c>
      <c r="AR21" s="7">
        <f t="shared" ca="1" si="34"/>
        <v>1</v>
      </c>
      <c r="AMG21" s="7"/>
      <c r="AMH21" s="7"/>
    </row>
    <row r="22" spans="1:1022">
      <c r="B22" s="14"/>
      <c r="C22" s="14" t="s">
        <v>16</v>
      </c>
      <c r="D22" s="7"/>
      <c r="E22" s="216"/>
      <c r="F22" s="7"/>
      <c r="G22" s="16">
        <f t="shared" si="4"/>
        <v>0</v>
      </c>
      <c r="H22" s="122" t="s">
        <v>68</v>
      </c>
      <c r="I22" s="122" t="s">
        <v>13</v>
      </c>
      <c r="J22" s="122" t="s">
        <v>208</v>
      </c>
      <c r="K22" s="147" t="str">
        <f>Eingabetabelle!$K$5</f>
        <v>Wasser</v>
      </c>
      <c r="L22" s="147" t="str">
        <f t="shared" si="19"/>
        <v>17x2FBHTeppichWasser</v>
      </c>
      <c r="M22" s="147">
        <f>MATCH($L22,Daten!$S$3:$S$50,0)+2</f>
        <v>3</v>
      </c>
      <c r="N22" s="17"/>
      <c r="O22" s="17"/>
      <c r="P22" s="3"/>
      <c r="Q22" s="3"/>
      <c r="R22" s="3"/>
      <c r="S22" s="3"/>
      <c r="T22" s="3"/>
      <c r="U22" s="227">
        <f>IF(T22&gt;0,T22,DH!$J$2-DH!$K$2)</f>
        <v>7</v>
      </c>
      <c r="V22" s="30">
        <f t="shared" si="20"/>
        <v>0</v>
      </c>
      <c r="W22" s="13">
        <f t="shared" si="21"/>
        <v>6000</v>
      </c>
      <c r="X22" s="15"/>
      <c r="Y22" s="218">
        <f t="shared" ca="1" si="22"/>
        <v>0</v>
      </c>
      <c r="Z22" s="134">
        <f t="shared" ca="1" si="23"/>
        <v>0</v>
      </c>
      <c r="AA22" s="134">
        <f t="shared" ca="1" si="24"/>
        <v>0</v>
      </c>
      <c r="AB22" s="233">
        <f t="shared" ca="1" si="25"/>
        <v>0</v>
      </c>
      <c r="AC22" s="233">
        <f t="shared" ca="1" si="26"/>
        <v>0</v>
      </c>
      <c r="AD22" s="7"/>
      <c r="AE22" s="152">
        <f t="shared" ca="1" si="27"/>
        <v>4</v>
      </c>
      <c r="AF22" s="13">
        <f ca="1">($E$1-U22/2)-INDIRECT(ADDRESS(ROW()-5,COLUMN()-2))</f>
        <v>17.5</v>
      </c>
      <c r="AG22" s="230">
        <f t="shared" ca="1" si="3"/>
        <v>0</v>
      </c>
      <c r="AH22" s="230" t="str">
        <f t="shared" si="11"/>
        <v/>
      </c>
      <c r="AI22" s="9"/>
      <c r="AL22" s="7">
        <f t="shared" ca="1" si="28"/>
        <v>4</v>
      </c>
      <c r="AM22" s="7">
        <f t="shared" si="29"/>
        <v>0</v>
      </c>
      <c r="AN22" s="7">
        <f t="shared" si="30"/>
        <v>0</v>
      </c>
      <c r="AO22" s="7">
        <f t="shared" ca="1" si="31"/>
        <v>3.5</v>
      </c>
      <c r="AP22" s="7">
        <f t="shared" ca="1" si="32"/>
        <v>3</v>
      </c>
      <c r="AQ22" s="7">
        <f t="shared" ca="1" si="33"/>
        <v>2.2000000000000002</v>
      </c>
      <c r="AR22" s="7">
        <f t="shared" ca="1" si="34"/>
        <v>1</v>
      </c>
      <c r="AMG22" s="7"/>
      <c r="AMH22" s="7"/>
    </row>
    <row r="23" spans="1:1022">
      <c r="B23" s="14"/>
      <c r="C23" s="14" t="s">
        <v>17</v>
      </c>
      <c r="D23" s="7"/>
      <c r="E23" s="216"/>
      <c r="F23" s="7"/>
      <c r="G23" s="16">
        <f t="shared" si="4"/>
        <v>0</v>
      </c>
      <c r="H23" s="122" t="s">
        <v>68</v>
      </c>
      <c r="I23" s="122" t="s">
        <v>13</v>
      </c>
      <c r="J23" s="122" t="s">
        <v>208</v>
      </c>
      <c r="K23" s="147" t="str">
        <f>Eingabetabelle!$K$5</f>
        <v>Wasser</v>
      </c>
      <c r="L23" s="147" t="str">
        <f t="shared" si="19"/>
        <v>17x2FBHTeppichWasser</v>
      </c>
      <c r="M23" s="147">
        <f>MATCH($L23,Daten!$S$3:$S$50,0)+2</f>
        <v>3</v>
      </c>
      <c r="N23" s="17"/>
      <c r="O23" s="17"/>
      <c r="P23" s="3"/>
      <c r="Q23" s="3"/>
      <c r="R23" s="3"/>
      <c r="S23" s="3"/>
      <c r="T23" s="3"/>
      <c r="U23" s="227">
        <f>IF(T23&gt;0,T23,DH!$J$2-DH!$K$2)</f>
        <v>7</v>
      </c>
      <c r="V23" s="30">
        <f t="shared" si="20"/>
        <v>0</v>
      </c>
      <c r="W23" s="13">
        <f t="shared" si="21"/>
        <v>6000</v>
      </c>
      <c r="X23" s="15"/>
      <c r="Y23" s="218">
        <f t="shared" ca="1" si="22"/>
        <v>0</v>
      </c>
      <c r="Z23" s="134">
        <f t="shared" ca="1" si="23"/>
        <v>0</v>
      </c>
      <c r="AA23" s="134">
        <f t="shared" ca="1" si="24"/>
        <v>0</v>
      </c>
      <c r="AB23" s="233">
        <f t="shared" ca="1" si="25"/>
        <v>0</v>
      </c>
      <c r="AC23" s="233">
        <f t="shared" ca="1" si="26"/>
        <v>0</v>
      </c>
      <c r="AD23" s="7"/>
      <c r="AE23" s="152">
        <f t="shared" ca="1" si="27"/>
        <v>4</v>
      </c>
      <c r="AF23" s="13">
        <f ca="1">($E$1-U23/2)-INDIRECT(ADDRESS(ROW()-6,COLUMN()-2))</f>
        <v>17.5</v>
      </c>
      <c r="AG23" s="230">
        <f t="shared" ca="1" si="3"/>
        <v>0</v>
      </c>
      <c r="AH23" s="230" t="str">
        <f t="shared" si="11"/>
        <v/>
      </c>
      <c r="AI23" s="9"/>
      <c r="AL23" s="7">
        <f t="shared" ca="1" si="28"/>
        <v>4</v>
      </c>
      <c r="AM23" s="7">
        <f t="shared" si="29"/>
        <v>0</v>
      </c>
      <c r="AN23" s="7">
        <f t="shared" si="30"/>
        <v>0</v>
      </c>
      <c r="AO23" s="7">
        <f t="shared" ca="1" si="31"/>
        <v>3.5</v>
      </c>
      <c r="AP23" s="7">
        <f t="shared" ca="1" si="32"/>
        <v>3</v>
      </c>
      <c r="AQ23" s="7">
        <f t="shared" ca="1" si="33"/>
        <v>2.2000000000000002</v>
      </c>
      <c r="AR23" s="7">
        <f t="shared" ca="1" si="34"/>
        <v>1</v>
      </c>
      <c r="AMG23" s="7"/>
      <c r="AMH23" s="7"/>
    </row>
    <row r="24" spans="1:1022">
      <c r="A24">
        <v>3</v>
      </c>
      <c r="B24" s="32" t="str">
        <f ca="1">INDIRECT(ADDRESS($A24+1,1,1,1,"Eingabetabelle"))</f>
        <v>UG</v>
      </c>
      <c r="C24" s="32" t="str">
        <f ca="1">INDIRECT(ADDRESS($A24+1,2,1,1,"Eingabetabelle"))</f>
        <v>Raum_3</v>
      </c>
      <c r="D24" s="32" t="str">
        <f ca="1">IF(Eingabetabelle!$K$4="X",INDIRECT(ADDRESS(7,14,1,1,CONCATENATE($B24,"_",$C24))),INDIRECT(ADDRESS($A24+1,3,1,1,"Eingabetabelle")))</f>
        <v>Testraum</v>
      </c>
      <c r="E24" s="215">
        <f ca="1">IF(Eingabetabelle!$K$4="X",INDIRECT(ADDRESS(62,18,1,1,CONCATENATE($B24,"_",$C24))),INDIRECT(ADDRESS($A24+1,4,1,1,"Eingabetabelle")))</f>
        <v>-161.97465373800378</v>
      </c>
      <c r="F24" s="32">
        <f ca="1">IF(Eingabetabelle!$K$4="X",INDIRECT(ADDRESS(17,7,1,1,CONCATENATE($B24,"_",$C24))),INDIRECT(ADDRESS($A24+1,5,1,1,"Eingabetabelle")))</f>
        <v>20</v>
      </c>
      <c r="G24" s="16">
        <f t="shared" si="4"/>
        <v>0</v>
      </c>
      <c r="H24" s="16"/>
      <c r="I24" s="16"/>
      <c r="J24" s="16"/>
      <c r="K24" s="147"/>
      <c r="L24" s="147"/>
      <c r="M24" s="147"/>
      <c r="N24" s="1">
        <f>SUM(N25:N31)</f>
        <v>0</v>
      </c>
      <c r="Q24" s="1">
        <f>SUM(Q25:Q30)</f>
        <v>0</v>
      </c>
      <c r="U24" s="13"/>
      <c r="V24" s="14"/>
      <c r="W24" s="13"/>
      <c r="X24" s="15">
        <f>SUM(N25:N31)</f>
        <v>0</v>
      </c>
      <c r="Y24" s="219"/>
      <c r="Z24" s="134"/>
      <c r="AA24" s="134"/>
      <c r="AB24" s="233"/>
      <c r="AC24" s="233"/>
      <c r="AD24" s="32">
        <f ca="1">IF(Eingabetabelle!$K$4="X",INDIRECT(ADDRESS(9,7,1,1,CONCATENATE($B24,"_",$C24))),INDIRECT(ADDRESS($A24+1,6,1,1,"Eingabetabelle")))</f>
        <v>24</v>
      </c>
      <c r="AE24" s="152"/>
      <c r="AF24" s="13"/>
      <c r="AG24" s="230"/>
      <c r="AH24" s="230"/>
      <c r="AI24" s="9">
        <f ca="1">SUM(AG25:AG30)</f>
        <v>0</v>
      </c>
      <c r="AJ24" s="7">
        <f ca="1">AI24-E24</f>
        <v>161.97465373800378</v>
      </c>
      <c r="AK24" s="237" t="str">
        <f ca="1">IF(E24&gt;0,AI24/E24,"")</f>
        <v/>
      </c>
      <c r="AMG24" s="7"/>
      <c r="AMH24" s="7"/>
    </row>
    <row r="25" spans="1:1022">
      <c r="B25"/>
      <c r="C25" s="14" t="s">
        <v>21</v>
      </c>
      <c r="D25" s="7"/>
      <c r="E25" s="216"/>
      <c r="F25" s="7"/>
      <c r="G25" s="16">
        <f t="shared" si="4"/>
        <v>0</v>
      </c>
      <c r="H25" s="122" t="s">
        <v>68</v>
      </c>
      <c r="I25" s="122" t="s">
        <v>13</v>
      </c>
      <c r="J25" s="122" t="s">
        <v>208</v>
      </c>
      <c r="K25" s="147" t="str">
        <f>Eingabetabelle!$K$5</f>
        <v>Wasser</v>
      </c>
      <c r="L25" s="147" t="str">
        <f t="shared" ref="L25:L31" si="35">H25&amp;I25&amp;J25&amp;K25</f>
        <v>17x2FBHTeppichWasser</v>
      </c>
      <c r="M25" s="147">
        <f>MATCH($L25,Daten!$S$3:$S$50,0)+2</f>
        <v>3</v>
      </c>
      <c r="N25" s="17"/>
      <c r="O25" s="17"/>
      <c r="P25" s="3"/>
      <c r="Q25" s="3"/>
      <c r="R25" s="3"/>
      <c r="S25" s="3"/>
      <c r="T25" s="3"/>
      <c r="U25" s="227">
        <f>IF(T25&gt;0,T25,DH!$J$2-DH!$K$2)</f>
        <v>7</v>
      </c>
      <c r="V25" s="30">
        <f t="shared" ref="V25:V31" si="36">P25+N25+O25</f>
        <v>0</v>
      </c>
      <c r="W25" s="13">
        <f t="shared" ref="W25:W31" si="37">$E$3</f>
        <v>6000</v>
      </c>
      <c r="X25" s="15"/>
      <c r="Y25" s="218">
        <f t="shared" ref="Y25:Y31" ca="1" si="38">INDIRECT(ADDRESS($M25,4,1,0,"Daten"),0)*Z25*Z25*V25</f>
        <v>0</v>
      </c>
      <c r="Z25" s="134">
        <f t="shared" ref="Z25:Z31" ca="1" si="39">AA25+AB25+AC25</f>
        <v>0</v>
      </c>
      <c r="AA25" s="134">
        <f t="shared" ref="AA25:AA31" ca="1" si="40">60*(AG25)/(INDIRECT(ADDRESS($M25,5,1,0,"Daten"),0)*(U25))</f>
        <v>0</v>
      </c>
      <c r="AB25" s="233">
        <f t="shared" ref="AB25:AB31" ca="1" si="41">IF(O$65&gt;0,60*((AG$65/O$65)*O25)/(INDIRECT(ADDRESS($M25,5,1,0,"Daten"),0)*($E$1-$E$2)),0)</f>
        <v>0</v>
      </c>
      <c r="AC25" s="233">
        <f t="shared" ref="AC25:AC31" ca="1" si="42">IF(P$72&gt;0,60*(P25*AG$72/P$72)/(INDIRECT(ADDRESS($M25,5,1,0,"Daten"),0)*($E$1-$E$2)),0)</f>
        <v>0</v>
      </c>
      <c r="AD25" s="7"/>
      <c r="AE25" s="152">
        <f t="shared" ref="AE25:AE31" ca="1" si="43">AL25+AM25+AN25</f>
        <v>4</v>
      </c>
      <c r="AF25" s="13">
        <f ca="1">($E$1-U25/2)-INDIRECT(ADDRESS(ROW()-1,COLUMN()-2))</f>
        <v>17.5</v>
      </c>
      <c r="AG25" s="230">
        <f t="shared" ref="AG25:AG31" ca="1" si="44">$AE25*$AF25*$Q25</f>
        <v>0</v>
      </c>
      <c r="AH25" s="230" t="str">
        <f t="shared" si="11"/>
        <v/>
      </c>
      <c r="AI25" s="9"/>
      <c r="AL25" s="7">
        <f t="shared" ref="AL25:AL31" ca="1" si="45">IF($G25&lt;0.1,(($G25-0.05)*(AP25-AO25)/0.05)+AO25,0)</f>
        <v>4</v>
      </c>
      <c r="AM25" s="7">
        <f t="shared" ref="AM25:AM31" si="46">IF($G25&lt;0.2,IF($G25&gt;=0.1,(($G25-0.1)*(AQ25-AP25)/0.1)+AP25,0),0)</f>
        <v>0</v>
      </c>
      <c r="AN25" s="7">
        <f t="shared" ref="AN25:AN31" si="47">IF($G25&gt;=0.2,(($G25-0.2)*(AR25-AQ25)/0.3)+AQ25,0)</f>
        <v>0</v>
      </c>
      <c r="AO25" s="7">
        <f t="shared" ref="AO25:AO31" ca="1" si="48">INDIRECT(ADDRESS($M25,10,1,0,"Daten"),0)</f>
        <v>3.5</v>
      </c>
      <c r="AP25" s="7">
        <f t="shared" ref="AP25:AP31" ca="1" si="49">INDIRECT(ADDRESS($M25,11,1,0,"Daten"),0)</f>
        <v>3</v>
      </c>
      <c r="AQ25" s="7">
        <f t="shared" ref="AQ25:AQ31" ca="1" si="50">INDIRECT(ADDRESS($M25,12,1,0,"Daten"),0)</f>
        <v>2.2000000000000002</v>
      </c>
      <c r="AR25" s="7">
        <f t="shared" ref="AR25:AR31" ca="1" si="51">INDIRECT(ADDRESS($M25,13,1,0,"Daten"),0)</f>
        <v>1</v>
      </c>
      <c r="AMG25" s="7"/>
      <c r="AMH25" s="7"/>
    </row>
    <row r="26" spans="1:1022">
      <c r="B26" s="14"/>
      <c r="C26" s="14" t="s">
        <v>22</v>
      </c>
      <c r="D26" s="7"/>
      <c r="E26" s="216"/>
      <c r="F26" s="7"/>
      <c r="G26" s="16">
        <f t="shared" si="4"/>
        <v>0</v>
      </c>
      <c r="H26" s="122" t="s">
        <v>68</v>
      </c>
      <c r="I26" s="122" t="s">
        <v>13</v>
      </c>
      <c r="J26" s="122" t="s">
        <v>208</v>
      </c>
      <c r="K26" s="147" t="str">
        <f>Eingabetabelle!$K$5</f>
        <v>Wasser</v>
      </c>
      <c r="L26" s="147" t="str">
        <f t="shared" si="35"/>
        <v>17x2FBHTeppichWasser</v>
      </c>
      <c r="M26" s="147">
        <f>MATCH($L26,Daten!$S$3:$S$50,0)+2</f>
        <v>3</v>
      </c>
      <c r="N26" s="17"/>
      <c r="O26" s="17"/>
      <c r="P26" s="3"/>
      <c r="Q26" s="3"/>
      <c r="R26" s="3"/>
      <c r="S26" s="3"/>
      <c r="T26" s="3"/>
      <c r="U26" s="227">
        <f>IF(T26&gt;0,T26,DH!$J$2-DH!$K$2)</f>
        <v>7</v>
      </c>
      <c r="V26" s="30">
        <f t="shared" si="36"/>
        <v>0</v>
      </c>
      <c r="W26" s="13">
        <f t="shared" si="37"/>
        <v>6000</v>
      </c>
      <c r="X26" s="15"/>
      <c r="Y26" s="218">
        <f t="shared" ca="1" si="38"/>
        <v>0</v>
      </c>
      <c r="Z26" s="134">
        <f t="shared" ca="1" si="39"/>
        <v>0</v>
      </c>
      <c r="AA26" s="134">
        <f t="shared" ca="1" si="40"/>
        <v>0</v>
      </c>
      <c r="AB26" s="233">
        <f t="shared" ca="1" si="41"/>
        <v>0</v>
      </c>
      <c r="AC26" s="233">
        <f t="shared" ca="1" si="42"/>
        <v>0</v>
      </c>
      <c r="AD26" s="7"/>
      <c r="AE26" s="152">
        <f t="shared" ca="1" si="43"/>
        <v>4</v>
      </c>
      <c r="AF26" s="13">
        <f ca="1">($E$1-U26/2)-INDIRECT(ADDRESS(ROW()-2,COLUMN()-2))</f>
        <v>17.5</v>
      </c>
      <c r="AG26" s="230">
        <f t="shared" ca="1" si="44"/>
        <v>0</v>
      </c>
      <c r="AH26" s="230" t="str">
        <f t="shared" si="11"/>
        <v/>
      </c>
      <c r="AI26" s="9"/>
      <c r="AL26" s="7">
        <f t="shared" ca="1" si="45"/>
        <v>4</v>
      </c>
      <c r="AM26" s="7">
        <f t="shared" si="46"/>
        <v>0</v>
      </c>
      <c r="AN26" s="7">
        <f t="shared" si="47"/>
        <v>0</v>
      </c>
      <c r="AO26" s="7">
        <f t="shared" ca="1" si="48"/>
        <v>3.5</v>
      </c>
      <c r="AP26" s="7">
        <f t="shared" ca="1" si="49"/>
        <v>3</v>
      </c>
      <c r="AQ26" s="7">
        <f t="shared" ca="1" si="50"/>
        <v>2.2000000000000002</v>
      </c>
      <c r="AR26" s="7">
        <f t="shared" ca="1" si="51"/>
        <v>1</v>
      </c>
      <c r="AMG26" s="7"/>
      <c r="AMH26" s="7"/>
    </row>
    <row r="27" spans="1:1022">
      <c r="B27" s="14"/>
      <c r="C27" s="14" t="s">
        <v>24</v>
      </c>
      <c r="D27" s="7"/>
      <c r="E27" s="216"/>
      <c r="F27" s="7"/>
      <c r="G27" s="16">
        <f t="shared" si="4"/>
        <v>0</v>
      </c>
      <c r="H27" s="122" t="s">
        <v>68</v>
      </c>
      <c r="I27" s="122" t="s">
        <v>13</v>
      </c>
      <c r="J27" s="122" t="s">
        <v>208</v>
      </c>
      <c r="K27" s="147" t="str">
        <f>Eingabetabelle!$K$5</f>
        <v>Wasser</v>
      </c>
      <c r="L27" s="147" t="str">
        <f t="shared" si="35"/>
        <v>17x2FBHTeppichWasser</v>
      </c>
      <c r="M27" s="147">
        <f>MATCH($L27,Daten!$S$3:$S$50,0)+2</f>
        <v>3</v>
      </c>
      <c r="N27" s="17"/>
      <c r="O27" s="17"/>
      <c r="P27" s="3"/>
      <c r="Q27" s="3"/>
      <c r="R27" s="3"/>
      <c r="S27" s="3"/>
      <c r="T27" s="3"/>
      <c r="U27" s="227">
        <f>IF(T27&gt;0,T27,DH!$J$2-DH!$K$2)</f>
        <v>7</v>
      </c>
      <c r="V27" s="30">
        <f t="shared" si="36"/>
        <v>0</v>
      </c>
      <c r="W27" s="13">
        <f t="shared" si="37"/>
        <v>6000</v>
      </c>
      <c r="X27" s="15"/>
      <c r="Y27" s="218">
        <f t="shared" ca="1" si="38"/>
        <v>0</v>
      </c>
      <c r="Z27" s="134">
        <f t="shared" ca="1" si="39"/>
        <v>0</v>
      </c>
      <c r="AA27" s="134">
        <f t="shared" ca="1" si="40"/>
        <v>0</v>
      </c>
      <c r="AB27" s="233">
        <f t="shared" ca="1" si="41"/>
        <v>0</v>
      </c>
      <c r="AC27" s="233">
        <f t="shared" ca="1" si="42"/>
        <v>0</v>
      </c>
      <c r="AD27" s="7"/>
      <c r="AE27" s="152">
        <f t="shared" ca="1" si="43"/>
        <v>4</v>
      </c>
      <c r="AF27" s="13">
        <f ca="1">($E$1-U27/2)-INDIRECT(ADDRESS(ROW()-3,COLUMN()-2))</f>
        <v>17.5</v>
      </c>
      <c r="AG27" s="230">
        <f t="shared" ca="1" si="44"/>
        <v>0</v>
      </c>
      <c r="AH27" s="230" t="str">
        <f t="shared" si="11"/>
        <v/>
      </c>
      <c r="AI27" s="9"/>
      <c r="AL27" s="7">
        <f t="shared" ca="1" si="45"/>
        <v>4</v>
      </c>
      <c r="AM27" s="7">
        <f t="shared" si="46"/>
        <v>0</v>
      </c>
      <c r="AN27" s="7">
        <f t="shared" si="47"/>
        <v>0</v>
      </c>
      <c r="AO27" s="7">
        <f t="shared" ca="1" si="48"/>
        <v>3.5</v>
      </c>
      <c r="AP27" s="7">
        <f t="shared" ca="1" si="49"/>
        <v>3</v>
      </c>
      <c r="AQ27" s="7">
        <f t="shared" ca="1" si="50"/>
        <v>2.2000000000000002</v>
      </c>
      <c r="AR27" s="7">
        <f t="shared" ca="1" si="51"/>
        <v>1</v>
      </c>
      <c r="AMG27" s="7"/>
      <c r="AMH27" s="7"/>
    </row>
    <row r="28" spans="1:1022">
      <c r="B28" s="14"/>
      <c r="C28" s="14" t="s">
        <v>24</v>
      </c>
      <c r="D28" s="7"/>
      <c r="E28" s="216"/>
      <c r="F28" s="7"/>
      <c r="G28" s="16">
        <f t="shared" si="4"/>
        <v>0</v>
      </c>
      <c r="H28" s="122" t="s">
        <v>68</v>
      </c>
      <c r="I28" s="122" t="s">
        <v>13</v>
      </c>
      <c r="J28" s="122" t="s">
        <v>208</v>
      </c>
      <c r="K28" s="147" t="str">
        <f>Eingabetabelle!$K$5</f>
        <v>Wasser</v>
      </c>
      <c r="L28" s="147" t="str">
        <f t="shared" si="35"/>
        <v>17x2FBHTeppichWasser</v>
      </c>
      <c r="M28" s="147">
        <f>MATCH($L28,Daten!$S$3:$S$50,0)+2</f>
        <v>3</v>
      </c>
      <c r="N28" s="17"/>
      <c r="O28" s="17"/>
      <c r="P28" s="3"/>
      <c r="Q28" s="3"/>
      <c r="R28" s="3"/>
      <c r="S28" s="3"/>
      <c r="T28" s="3"/>
      <c r="U28" s="227">
        <f>IF(T28&gt;0,T28,DH!$J$2-DH!$K$2)</f>
        <v>7</v>
      </c>
      <c r="V28" s="30">
        <f t="shared" si="36"/>
        <v>0</v>
      </c>
      <c r="W28" s="13">
        <f t="shared" si="37"/>
        <v>6000</v>
      </c>
      <c r="X28" s="15"/>
      <c r="Y28" s="218">
        <f t="shared" ca="1" si="38"/>
        <v>0</v>
      </c>
      <c r="Z28" s="134">
        <f t="shared" ca="1" si="39"/>
        <v>0</v>
      </c>
      <c r="AA28" s="134">
        <f t="shared" ca="1" si="40"/>
        <v>0</v>
      </c>
      <c r="AB28" s="233">
        <f t="shared" ca="1" si="41"/>
        <v>0</v>
      </c>
      <c r="AC28" s="233">
        <f t="shared" ca="1" si="42"/>
        <v>0</v>
      </c>
      <c r="AD28" s="7"/>
      <c r="AE28" s="152">
        <f t="shared" ca="1" si="43"/>
        <v>4</v>
      </c>
      <c r="AF28" s="13">
        <f ca="1">($E$1-U28/2)-INDIRECT(ADDRESS(ROW()-4,COLUMN()-2))</f>
        <v>17.5</v>
      </c>
      <c r="AG28" s="230">
        <f t="shared" ca="1" si="44"/>
        <v>0</v>
      </c>
      <c r="AH28" s="230" t="str">
        <f t="shared" si="11"/>
        <v/>
      </c>
      <c r="AI28" s="9"/>
      <c r="AL28" s="7">
        <f t="shared" ca="1" si="45"/>
        <v>4</v>
      </c>
      <c r="AM28" s="7">
        <f t="shared" si="46"/>
        <v>0</v>
      </c>
      <c r="AN28" s="7">
        <f t="shared" si="47"/>
        <v>0</v>
      </c>
      <c r="AO28" s="7">
        <f t="shared" ca="1" si="48"/>
        <v>3.5</v>
      </c>
      <c r="AP28" s="7">
        <f t="shared" ca="1" si="49"/>
        <v>3</v>
      </c>
      <c r="AQ28" s="7">
        <f t="shared" ca="1" si="50"/>
        <v>2.2000000000000002</v>
      </c>
      <c r="AR28" s="7">
        <f t="shared" ca="1" si="51"/>
        <v>1</v>
      </c>
      <c r="AMG28" s="7"/>
      <c r="AMH28" s="7"/>
    </row>
    <row r="29" spans="1:1022">
      <c r="B29" s="14"/>
      <c r="C29" s="14" t="s">
        <v>25</v>
      </c>
      <c r="D29" s="7"/>
      <c r="E29" s="216"/>
      <c r="F29" s="7"/>
      <c r="G29" s="16">
        <f t="shared" si="4"/>
        <v>0</v>
      </c>
      <c r="H29" s="122" t="s">
        <v>68</v>
      </c>
      <c r="I29" s="122" t="s">
        <v>13</v>
      </c>
      <c r="J29" s="122" t="s">
        <v>208</v>
      </c>
      <c r="K29" s="147" t="str">
        <f>Eingabetabelle!$K$5</f>
        <v>Wasser</v>
      </c>
      <c r="L29" s="147" t="str">
        <f t="shared" si="35"/>
        <v>17x2FBHTeppichWasser</v>
      </c>
      <c r="M29" s="147">
        <f>MATCH($L29,Daten!$S$3:$S$50,0)+2</f>
        <v>3</v>
      </c>
      <c r="N29" s="17"/>
      <c r="O29" s="17"/>
      <c r="P29" s="3"/>
      <c r="Q29" s="3"/>
      <c r="R29" s="3"/>
      <c r="S29" s="3"/>
      <c r="T29" s="3"/>
      <c r="U29" s="227">
        <f>IF(T29&gt;0,T29,DH!$J$2-DH!$K$2)</f>
        <v>7</v>
      </c>
      <c r="V29" s="30">
        <f t="shared" si="36"/>
        <v>0</v>
      </c>
      <c r="W29" s="13">
        <f t="shared" si="37"/>
        <v>6000</v>
      </c>
      <c r="X29" s="15"/>
      <c r="Y29" s="218">
        <f t="shared" ca="1" si="38"/>
        <v>0</v>
      </c>
      <c r="Z29" s="134">
        <f t="shared" ca="1" si="39"/>
        <v>0</v>
      </c>
      <c r="AA29" s="134">
        <f t="shared" ca="1" si="40"/>
        <v>0</v>
      </c>
      <c r="AB29" s="233">
        <f t="shared" ca="1" si="41"/>
        <v>0</v>
      </c>
      <c r="AC29" s="233">
        <f t="shared" ca="1" si="42"/>
        <v>0</v>
      </c>
      <c r="AD29" s="7"/>
      <c r="AE29" s="152">
        <f t="shared" ca="1" si="43"/>
        <v>4</v>
      </c>
      <c r="AF29" s="13">
        <f ca="1">($E$1-U29/2)-INDIRECT(ADDRESS(ROW()-5,COLUMN()-2))</f>
        <v>17.5</v>
      </c>
      <c r="AG29" s="230">
        <f t="shared" ca="1" si="44"/>
        <v>0</v>
      </c>
      <c r="AH29" s="230" t="str">
        <f t="shared" si="11"/>
        <v/>
      </c>
      <c r="AI29" s="9"/>
      <c r="AL29" s="7">
        <f t="shared" ca="1" si="45"/>
        <v>4</v>
      </c>
      <c r="AM29" s="7">
        <f t="shared" si="46"/>
        <v>0</v>
      </c>
      <c r="AN29" s="7">
        <f t="shared" si="47"/>
        <v>0</v>
      </c>
      <c r="AO29" s="7">
        <f t="shared" ca="1" si="48"/>
        <v>3.5</v>
      </c>
      <c r="AP29" s="7">
        <f t="shared" ca="1" si="49"/>
        <v>3</v>
      </c>
      <c r="AQ29" s="7">
        <f t="shared" ca="1" si="50"/>
        <v>2.2000000000000002</v>
      </c>
      <c r="AR29" s="7">
        <f t="shared" ca="1" si="51"/>
        <v>1</v>
      </c>
      <c r="AMG29" s="7"/>
      <c r="AMH29" s="7"/>
    </row>
    <row r="30" spans="1:1022">
      <c r="B30" s="14"/>
      <c r="C30" s="14" t="s">
        <v>26</v>
      </c>
      <c r="D30" s="7"/>
      <c r="E30" s="216"/>
      <c r="F30" s="7"/>
      <c r="G30" s="16">
        <f t="shared" si="4"/>
        <v>0</v>
      </c>
      <c r="H30" s="122" t="s">
        <v>68</v>
      </c>
      <c r="I30" s="122" t="s">
        <v>13</v>
      </c>
      <c r="J30" s="122" t="s">
        <v>208</v>
      </c>
      <c r="K30" s="147" t="str">
        <f>Eingabetabelle!$K$5</f>
        <v>Wasser</v>
      </c>
      <c r="L30" s="147" t="str">
        <f t="shared" si="35"/>
        <v>17x2FBHTeppichWasser</v>
      </c>
      <c r="M30" s="147">
        <f>MATCH($L30,Daten!$S$3:$S$50,0)+2</f>
        <v>3</v>
      </c>
      <c r="N30" s="17"/>
      <c r="O30" s="17"/>
      <c r="P30" s="3"/>
      <c r="Q30" s="3"/>
      <c r="R30" s="3"/>
      <c r="S30" s="3"/>
      <c r="T30" s="3"/>
      <c r="U30" s="227">
        <f>IF(T30&gt;0,T30,DH!$J$2-DH!$K$2)</f>
        <v>7</v>
      </c>
      <c r="V30" s="30">
        <f t="shared" si="36"/>
        <v>0</v>
      </c>
      <c r="W30" s="13">
        <f t="shared" si="37"/>
        <v>6000</v>
      </c>
      <c r="X30" s="15"/>
      <c r="Y30" s="218">
        <f t="shared" ca="1" si="38"/>
        <v>0</v>
      </c>
      <c r="Z30" s="134">
        <f t="shared" ca="1" si="39"/>
        <v>0</v>
      </c>
      <c r="AA30" s="134">
        <f t="shared" ca="1" si="40"/>
        <v>0</v>
      </c>
      <c r="AB30" s="233">
        <f t="shared" ca="1" si="41"/>
        <v>0</v>
      </c>
      <c r="AC30" s="233">
        <f t="shared" ca="1" si="42"/>
        <v>0</v>
      </c>
      <c r="AD30" s="7"/>
      <c r="AE30" s="152">
        <f t="shared" ca="1" si="43"/>
        <v>4</v>
      </c>
      <c r="AF30" s="13">
        <f ca="1">($E$1-U30/2)-INDIRECT(ADDRESS(ROW()-6,COLUMN()-2))</f>
        <v>17.5</v>
      </c>
      <c r="AG30" s="230">
        <f t="shared" ca="1" si="44"/>
        <v>0</v>
      </c>
      <c r="AH30" s="230" t="str">
        <f t="shared" si="11"/>
        <v/>
      </c>
      <c r="AI30" s="9"/>
      <c r="AL30" s="7">
        <f t="shared" ca="1" si="45"/>
        <v>4</v>
      </c>
      <c r="AM30" s="7">
        <f t="shared" si="46"/>
        <v>0</v>
      </c>
      <c r="AN30" s="7">
        <f t="shared" si="47"/>
        <v>0</v>
      </c>
      <c r="AO30" s="7">
        <f t="shared" ca="1" si="48"/>
        <v>3.5</v>
      </c>
      <c r="AP30" s="7">
        <f t="shared" ca="1" si="49"/>
        <v>3</v>
      </c>
      <c r="AQ30" s="7">
        <f t="shared" ca="1" si="50"/>
        <v>2.2000000000000002</v>
      </c>
      <c r="AR30" s="7">
        <f t="shared" ca="1" si="51"/>
        <v>1</v>
      </c>
      <c r="AMG30" s="7"/>
      <c r="AMH30" s="7"/>
    </row>
    <row r="31" spans="1:1022">
      <c r="B31" s="14"/>
      <c r="C31" s="14" t="s">
        <v>27</v>
      </c>
      <c r="D31" s="7"/>
      <c r="E31" s="216"/>
      <c r="F31" s="7"/>
      <c r="G31" s="16">
        <f t="shared" si="4"/>
        <v>0</v>
      </c>
      <c r="H31" s="122" t="s">
        <v>68</v>
      </c>
      <c r="I31" s="122" t="s">
        <v>13</v>
      </c>
      <c r="J31" s="122" t="s">
        <v>208</v>
      </c>
      <c r="K31" s="147" t="str">
        <f>Eingabetabelle!$K$5</f>
        <v>Wasser</v>
      </c>
      <c r="L31" s="147" t="str">
        <f t="shared" si="35"/>
        <v>17x2FBHTeppichWasser</v>
      </c>
      <c r="M31" s="147">
        <f>MATCH($L31,Daten!$S$3:$S$50,0)+2</f>
        <v>3</v>
      </c>
      <c r="N31" s="17"/>
      <c r="O31" s="17"/>
      <c r="P31" s="3"/>
      <c r="Q31" s="3"/>
      <c r="R31" s="3"/>
      <c r="S31" s="3"/>
      <c r="T31" s="3"/>
      <c r="U31" s="227">
        <f>IF(T31&gt;0,T31,DH!$J$2-DH!$K$2)</f>
        <v>7</v>
      </c>
      <c r="V31" s="30">
        <f t="shared" si="36"/>
        <v>0</v>
      </c>
      <c r="W31" s="13">
        <f t="shared" si="37"/>
        <v>6000</v>
      </c>
      <c r="X31" s="15"/>
      <c r="Y31" s="218">
        <f t="shared" ca="1" si="38"/>
        <v>0</v>
      </c>
      <c r="Z31" s="134">
        <f t="shared" ca="1" si="39"/>
        <v>0</v>
      </c>
      <c r="AA31" s="134">
        <f t="shared" ca="1" si="40"/>
        <v>0</v>
      </c>
      <c r="AB31" s="233">
        <f t="shared" ca="1" si="41"/>
        <v>0</v>
      </c>
      <c r="AC31" s="233">
        <f t="shared" ca="1" si="42"/>
        <v>0</v>
      </c>
      <c r="AD31" s="7"/>
      <c r="AE31" s="152">
        <f t="shared" ca="1" si="43"/>
        <v>4</v>
      </c>
      <c r="AF31" s="13">
        <f ca="1">($E$1-U31/2)-INDIRECT(ADDRESS(ROW()-7,COLUMN()-2))</f>
        <v>17.5</v>
      </c>
      <c r="AG31" s="230">
        <f t="shared" ca="1" si="44"/>
        <v>0</v>
      </c>
      <c r="AH31" s="230" t="str">
        <f t="shared" si="11"/>
        <v/>
      </c>
      <c r="AI31" s="9"/>
      <c r="AL31" s="7">
        <f t="shared" ca="1" si="45"/>
        <v>4</v>
      </c>
      <c r="AM31" s="7">
        <f t="shared" si="46"/>
        <v>0</v>
      </c>
      <c r="AN31" s="7">
        <f t="shared" si="47"/>
        <v>0</v>
      </c>
      <c r="AO31" s="7">
        <f t="shared" ca="1" si="48"/>
        <v>3.5</v>
      </c>
      <c r="AP31" s="7">
        <f t="shared" ca="1" si="49"/>
        <v>3</v>
      </c>
      <c r="AQ31" s="7">
        <f t="shared" ca="1" si="50"/>
        <v>2.2000000000000002</v>
      </c>
      <c r="AR31" s="7">
        <f t="shared" ca="1" si="51"/>
        <v>1</v>
      </c>
      <c r="AMG31" s="7"/>
      <c r="AMH31" s="7"/>
    </row>
    <row r="32" spans="1:1022">
      <c r="A32">
        <v>4</v>
      </c>
      <c r="B32" s="32" t="str">
        <f ca="1">INDIRECT(ADDRESS($A32+1,1,1,1,"Eingabetabelle"))</f>
        <v>UG</v>
      </c>
      <c r="C32" s="32" t="str">
        <f ca="1">INDIRECT(ADDRESS($A32+1,2,1,1,"Eingabetabelle"))</f>
        <v>Raum_4</v>
      </c>
      <c r="D32" s="32" t="str">
        <f ca="1">IF(Eingabetabelle!$K$4="X",INDIRECT(ADDRESS(7,14,1,1,CONCATENATE($B32,"_",$C32))),INDIRECT(ADDRESS($A32+1,3,1,1,"Eingabetabelle")))</f>
        <v>Testraum</v>
      </c>
      <c r="E32" s="215">
        <f ca="1">IF(Eingabetabelle!$K$4="X",INDIRECT(ADDRESS(62,18,1,1,CONCATENATE($B32,"_",$C32))),INDIRECT(ADDRESS($A32+1,4,1,1,"Eingabetabelle")))</f>
        <v>0</v>
      </c>
      <c r="F32" s="32">
        <f ca="1">IF(Eingabetabelle!$K$4="X",INDIRECT(ADDRESS(17,7,1,1,CONCATENATE($B32,"_",$C32))),INDIRECT(ADDRESS($A32+1,5,1,1,"Eingabetabelle")))</f>
        <v>0</v>
      </c>
      <c r="G32" s="16">
        <f t="shared" si="4"/>
        <v>0</v>
      </c>
      <c r="H32" s="16"/>
      <c r="I32" s="16"/>
      <c r="J32" s="16"/>
      <c r="K32" s="147"/>
      <c r="L32" s="147"/>
      <c r="M32" s="147"/>
      <c r="N32" s="1">
        <f>SUM(N33:N39)</f>
        <v>0</v>
      </c>
      <c r="Q32" s="1">
        <f>SUM(Q33:Q38)</f>
        <v>0</v>
      </c>
      <c r="U32" s="13"/>
      <c r="V32" s="14"/>
      <c r="W32" s="13"/>
      <c r="X32" s="15">
        <f>SUM(N33:N39)</f>
        <v>0</v>
      </c>
      <c r="Y32" s="219"/>
      <c r="Z32" s="134"/>
      <c r="AA32" s="134"/>
      <c r="AB32" s="233"/>
      <c r="AC32" s="233"/>
      <c r="AD32" s="32">
        <f ca="1">IF(Eingabetabelle!$K$4="X",INDIRECT(ADDRESS(9,7,1,1,CONCATENATE($B32,"_",$C32))),INDIRECT(ADDRESS($A32+1,6,1,1,"Eingabetabelle")))</f>
        <v>24</v>
      </c>
      <c r="AE32" s="152"/>
      <c r="AF32" s="13"/>
      <c r="AG32" s="230"/>
      <c r="AH32" s="230"/>
      <c r="AI32" s="9">
        <f ca="1">SUM(AG33:AG38)</f>
        <v>0</v>
      </c>
      <c r="AJ32" s="7">
        <f ca="1">AI32-E32</f>
        <v>0</v>
      </c>
      <c r="AK32" s="237" t="str">
        <f ca="1">IF(E32&gt;0,AI32/E32,"")</f>
        <v/>
      </c>
      <c r="AMG32" s="7"/>
      <c r="AMH32" s="7"/>
    </row>
    <row r="33" spans="1:1022">
      <c r="B33"/>
      <c r="C33" s="14" t="s">
        <v>21</v>
      </c>
      <c r="D33" s="7"/>
      <c r="E33" s="216"/>
      <c r="F33" s="7"/>
      <c r="G33" s="16">
        <f t="shared" si="4"/>
        <v>0</v>
      </c>
      <c r="H33" s="122" t="s">
        <v>68</v>
      </c>
      <c r="I33" s="122" t="s">
        <v>13</v>
      </c>
      <c r="J33" s="122" t="s">
        <v>208</v>
      </c>
      <c r="K33" s="147" t="str">
        <f>Eingabetabelle!$K$5</f>
        <v>Wasser</v>
      </c>
      <c r="L33" s="147" t="str">
        <f t="shared" ref="L33:L39" si="52">H33&amp;I33&amp;J33&amp;K33</f>
        <v>17x2FBHTeppichWasser</v>
      </c>
      <c r="M33" s="147">
        <f>MATCH($L33,Daten!$S$3:$S$50,0)+2</f>
        <v>3</v>
      </c>
      <c r="N33" s="17"/>
      <c r="O33" s="17"/>
      <c r="P33" s="3"/>
      <c r="Q33" s="3"/>
      <c r="R33" s="3"/>
      <c r="S33" s="3"/>
      <c r="T33" s="3"/>
      <c r="U33" s="227">
        <f>IF(T33&gt;0,T33,DH!$J$2-DH!$K$2)</f>
        <v>7</v>
      </c>
      <c r="V33" s="30">
        <f t="shared" ref="V33:V39" si="53">P33+N33+O33</f>
        <v>0</v>
      </c>
      <c r="W33" s="13">
        <f t="shared" ref="W33:W39" si="54">$E$3</f>
        <v>6000</v>
      </c>
      <c r="X33" s="15"/>
      <c r="Y33" s="218">
        <f t="shared" ref="Y33:Y39" ca="1" si="55">INDIRECT(ADDRESS($M33,4,1,0,"Daten"),0)*Z33*Z33*V33</f>
        <v>0</v>
      </c>
      <c r="Z33" s="134">
        <f t="shared" ref="Z33:Z39" ca="1" si="56">AA33+AB33+AC33</f>
        <v>0</v>
      </c>
      <c r="AA33" s="134">
        <f t="shared" ref="AA33:AA39" ca="1" si="57">60*(AG33)/(INDIRECT(ADDRESS($M33,5,1,0,"Daten"),0)*(U33))</f>
        <v>0</v>
      </c>
      <c r="AB33" s="233">
        <f t="shared" ref="AB33:AB39" ca="1" si="58">IF(O$65&gt;0,60*((AG$65/O$65)*O33)/(INDIRECT(ADDRESS($M33,5,1,0,"Daten"),0)*($E$1-$E$2)),0)</f>
        <v>0</v>
      </c>
      <c r="AC33" s="233">
        <f t="shared" ref="AC33:AC39" ca="1" si="59">IF(P$72&gt;0,60*(P33*AG$72/P$72)/(INDIRECT(ADDRESS($M33,5,1,0,"Daten"),0)*($E$1-$E$2)),0)</f>
        <v>0</v>
      </c>
      <c r="AD33" s="7"/>
      <c r="AE33" s="152">
        <f t="shared" ref="AE33:AE39" ca="1" si="60">AL33+AM33+AN33</f>
        <v>4</v>
      </c>
      <c r="AF33" s="13">
        <f ca="1">($E$1-U33/2)-INDIRECT(ADDRESS(ROW()-1,COLUMN()-2))</f>
        <v>17.5</v>
      </c>
      <c r="AG33" s="230">
        <f t="shared" ref="AG33:AG39" ca="1" si="61">$AE33*$AF33*$Q33</f>
        <v>0</v>
      </c>
      <c r="AH33" s="230" t="str">
        <f t="shared" si="11"/>
        <v/>
      </c>
      <c r="AI33" s="9"/>
      <c r="AL33" s="7">
        <f t="shared" ref="AL33:AL39" ca="1" si="62">IF($G33&lt;0.1,(($G33-0.05)*(AP33-AO33)/0.05)+AO33,0)</f>
        <v>4</v>
      </c>
      <c r="AM33" s="7">
        <f t="shared" ref="AM33:AM39" si="63">IF($G33&lt;0.2,IF($G33&gt;=0.1,(($G33-0.1)*(AQ33-AP33)/0.1)+AP33,0),0)</f>
        <v>0</v>
      </c>
      <c r="AN33" s="7">
        <f t="shared" ref="AN33:AN39" si="64">IF($G33&gt;=0.2,(($G33-0.2)*(AR33-AQ33)/0.3)+AQ33,0)</f>
        <v>0</v>
      </c>
      <c r="AO33" s="7">
        <f t="shared" ref="AO33:AO39" ca="1" si="65">INDIRECT(ADDRESS($M33,10,1,0,"Daten"),0)</f>
        <v>3.5</v>
      </c>
      <c r="AP33" s="7">
        <f t="shared" ref="AP33:AP39" ca="1" si="66">INDIRECT(ADDRESS($M33,11,1,0,"Daten"),0)</f>
        <v>3</v>
      </c>
      <c r="AQ33" s="7">
        <f t="shared" ref="AQ33:AQ39" ca="1" si="67">INDIRECT(ADDRESS($M33,12,1,0,"Daten"),0)</f>
        <v>2.2000000000000002</v>
      </c>
      <c r="AR33" s="7">
        <f t="shared" ref="AR33:AR39" ca="1" si="68">INDIRECT(ADDRESS($M33,13,1,0,"Daten"),0)</f>
        <v>1</v>
      </c>
      <c r="AMG33" s="7"/>
      <c r="AMH33" s="7"/>
    </row>
    <row r="34" spans="1:1022">
      <c r="B34" s="14"/>
      <c r="C34" s="14" t="s">
        <v>22</v>
      </c>
      <c r="D34" s="7"/>
      <c r="E34" s="216"/>
      <c r="F34" s="7"/>
      <c r="G34" s="16">
        <f t="shared" si="4"/>
        <v>0</v>
      </c>
      <c r="H34" s="122" t="s">
        <v>68</v>
      </c>
      <c r="I34" s="122" t="s">
        <v>13</v>
      </c>
      <c r="J34" s="122" t="s">
        <v>208</v>
      </c>
      <c r="K34" s="147" t="str">
        <f>Eingabetabelle!$K$5</f>
        <v>Wasser</v>
      </c>
      <c r="L34" s="147" t="str">
        <f t="shared" si="52"/>
        <v>17x2FBHTeppichWasser</v>
      </c>
      <c r="M34" s="147">
        <f>MATCH($L34,Daten!$S$3:$S$50,0)+2</f>
        <v>3</v>
      </c>
      <c r="N34" s="17"/>
      <c r="O34" s="17"/>
      <c r="P34" s="3"/>
      <c r="Q34" s="3"/>
      <c r="R34" s="3"/>
      <c r="S34" s="3"/>
      <c r="T34" s="3"/>
      <c r="U34" s="227">
        <f>IF(T34&gt;0,T34,DH!$J$2-DH!$K$2)</f>
        <v>7</v>
      </c>
      <c r="V34" s="30">
        <f t="shared" si="53"/>
        <v>0</v>
      </c>
      <c r="W34" s="13">
        <f t="shared" si="54"/>
        <v>6000</v>
      </c>
      <c r="X34" s="15"/>
      <c r="Y34" s="218">
        <f t="shared" ca="1" si="55"/>
        <v>0</v>
      </c>
      <c r="Z34" s="134">
        <f t="shared" ca="1" si="56"/>
        <v>0</v>
      </c>
      <c r="AA34" s="134">
        <f t="shared" ca="1" si="57"/>
        <v>0</v>
      </c>
      <c r="AB34" s="233">
        <f t="shared" ca="1" si="58"/>
        <v>0</v>
      </c>
      <c r="AC34" s="233">
        <f t="shared" ca="1" si="59"/>
        <v>0</v>
      </c>
      <c r="AD34" s="7"/>
      <c r="AE34" s="152">
        <f t="shared" ca="1" si="60"/>
        <v>4</v>
      </c>
      <c r="AF34" s="13">
        <f ca="1">($E$1-U34/2)-INDIRECT(ADDRESS(ROW()-2,COLUMN()-2))</f>
        <v>17.5</v>
      </c>
      <c r="AG34" s="230">
        <f t="shared" ca="1" si="61"/>
        <v>0</v>
      </c>
      <c r="AH34" s="230" t="str">
        <f t="shared" si="11"/>
        <v/>
      </c>
      <c r="AI34" s="9"/>
      <c r="AL34" s="7">
        <f t="shared" ca="1" si="62"/>
        <v>4</v>
      </c>
      <c r="AM34" s="7">
        <f t="shared" si="63"/>
        <v>0</v>
      </c>
      <c r="AN34" s="7">
        <f t="shared" si="64"/>
        <v>0</v>
      </c>
      <c r="AO34" s="7">
        <f t="shared" ca="1" si="65"/>
        <v>3.5</v>
      </c>
      <c r="AP34" s="7">
        <f t="shared" ca="1" si="66"/>
        <v>3</v>
      </c>
      <c r="AQ34" s="7">
        <f t="shared" ca="1" si="67"/>
        <v>2.2000000000000002</v>
      </c>
      <c r="AR34" s="7">
        <f t="shared" ca="1" si="68"/>
        <v>1</v>
      </c>
      <c r="AMG34" s="7"/>
      <c r="AMH34" s="7"/>
    </row>
    <row r="35" spans="1:1022">
      <c r="B35" s="14"/>
      <c r="C35" s="14" t="s">
        <v>24</v>
      </c>
      <c r="D35" s="7"/>
      <c r="E35" s="216"/>
      <c r="F35" s="7"/>
      <c r="G35" s="16">
        <f t="shared" si="4"/>
        <v>0</v>
      </c>
      <c r="H35" s="122" t="s">
        <v>68</v>
      </c>
      <c r="I35" s="122" t="s">
        <v>13</v>
      </c>
      <c r="J35" s="122" t="s">
        <v>208</v>
      </c>
      <c r="K35" s="147" t="str">
        <f>Eingabetabelle!$K$5</f>
        <v>Wasser</v>
      </c>
      <c r="L35" s="147" t="str">
        <f t="shared" si="52"/>
        <v>17x2FBHTeppichWasser</v>
      </c>
      <c r="M35" s="147">
        <f>MATCH($L35,Daten!$S$3:$S$50,0)+2</f>
        <v>3</v>
      </c>
      <c r="N35" s="17"/>
      <c r="O35" s="17"/>
      <c r="P35" s="3"/>
      <c r="Q35" s="3"/>
      <c r="R35" s="3"/>
      <c r="S35" s="3"/>
      <c r="T35" s="3"/>
      <c r="U35" s="227">
        <f>IF(T35&gt;0,T35,DH!$J$2-DH!$K$2)</f>
        <v>7</v>
      </c>
      <c r="V35" s="30">
        <f t="shared" si="53"/>
        <v>0</v>
      </c>
      <c r="W35" s="13">
        <f t="shared" si="54"/>
        <v>6000</v>
      </c>
      <c r="X35" s="15"/>
      <c r="Y35" s="218">
        <f t="shared" ca="1" si="55"/>
        <v>0</v>
      </c>
      <c r="Z35" s="134">
        <f t="shared" ca="1" si="56"/>
        <v>0</v>
      </c>
      <c r="AA35" s="134">
        <f t="shared" ca="1" si="57"/>
        <v>0</v>
      </c>
      <c r="AB35" s="233">
        <f t="shared" ca="1" si="58"/>
        <v>0</v>
      </c>
      <c r="AC35" s="233">
        <f t="shared" ca="1" si="59"/>
        <v>0</v>
      </c>
      <c r="AD35" s="7"/>
      <c r="AE35" s="152">
        <f t="shared" ca="1" si="60"/>
        <v>4</v>
      </c>
      <c r="AF35" s="13">
        <f ca="1">($E$1-U35/2)-INDIRECT(ADDRESS(ROW()-3,COLUMN()-2))</f>
        <v>17.5</v>
      </c>
      <c r="AG35" s="230">
        <f t="shared" ca="1" si="61"/>
        <v>0</v>
      </c>
      <c r="AH35" s="230" t="str">
        <f t="shared" si="11"/>
        <v/>
      </c>
      <c r="AI35" s="9"/>
      <c r="AL35" s="7">
        <f t="shared" ca="1" si="62"/>
        <v>4</v>
      </c>
      <c r="AM35" s="7">
        <f t="shared" si="63"/>
        <v>0</v>
      </c>
      <c r="AN35" s="7">
        <f t="shared" si="64"/>
        <v>0</v>
      </c>
      <c r="AO35" s="7">
        <f t="shared" ca="1" si="65"/>
        <v>3.5</v>
      </c>
      <c r="AP35" s="7">
        <f t="shared" ca="1" si="66"/>
        <v>3</v>
      </c>
      <c r="AQ35" s="7">
        <f t="shared" ca="1" si="67"/>
        <v>2.2000000000000002</v>
      </c>
      <c r="AR35" s="7">
        <f t="shared" ca="1" si="68"/>
        <v>1</v>
      </c>
      <c r="AMG35" s="7"/>
      <c r="AMH35" s="7"/>
    </row>
    <row r="36" spans="1:1022">
      <c r="B36" s="14"/>
      <c r="C36" s="14" t="s">
        <v>24</v>
      </c>
      <c r="D36" s="7"/>
      <c r="E36" s="216"/>
      <c r="F36" s="7"/>
      <c r="G36" s="16">
        <f t="shared" si="4"/>
        <v>0</v>
      </c>
      <c r="H36" s="122" t="s">
        <v>68</v>
      </c>
      <c r="I36" s="122" t="s">
        <v>13</v>
      </c>
      <c r="J36" s="122" t="s">
        <v>208</v>
      </c>
      <c r="K36" s="147" t="str">
        <f>Eingabetabelle!$K$5</f>
        <v>Wasser</v>
      </c>
      <c r="L36" s="147" t="str">
        <f t="shared" si="52"/>
        <v>17x2FBHTeppichWasser</v>
      </c>
      <c r="M36" s="147">
        <f>MATCH($L36,Daten!$S$3:$S$50,0)+2</f>
        <v>3</v>
      </c>
      <c r="N36" s="17"/>
      <c r="O36" s="17"/>
      <c r="P36" s="3"/>
      <c r="Q36" s="3"/>
      <c r="R36" s="3"/>
      <c r="S36" s="3"/>
      <c r="T36" s="3"/>
      <c r="U36" s="227">
        <f>IF(T36&gt;0,T36,DH!$J$2-DH!$K$2)</f>
        <v>7</v>
      </c>
      <c r="V36" s="30">
        <f t="shared" si="53"/>
        <v>0</v>
      </c>
      <c r="W36" s="13">
        <f t="shared" si="54"/>
        <v>6000</v>
      </c>
      <c r="X36" s="15"/>
      <c r="Y36" s="218">
        <f t="shared" ca="1" si="55"/>
        <v>0</v>
      </c>
      <c r="Z36" s="134">
        <f t="shared" ca="1" si="56"/>
        <v>0</v>
      </c>
      <c r="AA36" s="134">
        <f t="shared" ca="1" si="57"/>
        <v>0</v>
      </c>
      <c r="AB36" s="233">
        <f t="shared" ca="1" si="58"/>
        <v>0</v>
      </c>
      <c r="AC36" s="233">
        <f t="shared" ca="1" si="59"/>
        <v>0</v>
      </c>
      <c r="AD36" s="7"/>
      <c r="AE36" s="152">
        <f t="shared" ca="1" si="60"/>
        <v>4</v>
      </c>
      <c r="AF36" s="13">
        <f ca="1">($E$1-U36/2)-INDIRECT(ADDRESS(ROW()-4,COLUMN()-2))</f>
        <v>17.5</v>
      </c>
      <c r="AG36" s="230">
        <f t="shared" ca="1" si="61"/>
        <v>0</v>
      </c>
      <c r="AH36" s="230" t="str">
        <f t="shared" si="11"/>
        <v/>
      </c>
      <c r="AI36" s="9"/>
      <c r="AL36" s="7">
        <f t="shared" ca="1" si="62"/>
        <v>4</v>
      </c>
      <c r="AM36" s="7">
        <f t="shared" si="63"/>
        <v>0</v>
      </c>
      <c r="AN36" s="7">
        <f t="shared" si="64"/>
        <v>0</v>
      </c>
      <c r="AO36" s="7">
        <f t="shared" ca="1" si="65"/>
        <v>3.5</v>
      </c>
      <c r="AP36" s="7">
        <f t="shared" ca="1" si="66"/>
        <v>3</v>
      </c>
      <c r="AQ36" s="7">
        <f t="shared" ca="1" si="67"/>
        <v>2.2000000000000002</v>
      </c>
      <c r="AR36" s="7">
        <f t="shared" ca="1" si="68"/>
        <v>1</v>
      </c>
      <c r="AMG36" s="7"/>
      <c r="AMH36" s="7"/>
    </row>
    <row r="37" spans="1:1022">
      <c r="B37" s="14"/>
      <c r="C37" s="14" t="s">
        <v>25</v>
      </c>
      <c r="D37" s="7"/>
      <c r="E37" s="216"/>
      <c r="F37" s="7"/>
      <c r="G37" s="16">
        <f t="shared" si="4"/>
        <v>0</v>
      </c>
      <c r="H37" s="122" t="s">
        <v>68</v>
      </c>
      <c r="I37" s="122" t="s">
        <v>13</v>
      </c>
      <c r="J37" s="122" t="s">
        <v>208</v>
      </c>
      <c r="K37" s="147" t="str">
        <f>Eingabetabelle!$K$5</f>
        <v>Wasser</v>
      </c>
      <c r="L37" s="147" t="str">
        <f t="shared" si="52"/>
        <v>17x2FBHTeppichWasser</v>
      </c>
      <c r="M37" s="147">
        <f>MATCH($L37,Daten!$S$3:$S$50,0)+2</f>
        <v>3</v>
      </c>
      <c r="N37" s="17"/>
      <c r="O37" s="17"/>
      <c r="P37" s="3"/>
      <c r="Q37" s="3"/>
      <c r="R37" s="3"/>
      <c r="S37" s="3"/>
      <c r="T37" s="3"/>
      <c r="U37" s="227">
        <f>IF(T37&gt;0,T37,DH!$J$2-DH!$K$2)</f>
        <v>7</v>
      </c>
      <c r="V37" s="30">
        <f t="shared" si="53"/>
        <v>0</v>
      </c>
      <c r="W37" s="13">
        <f t="shared" si="54"/>
        <v>6000</v>
      </c>
      <c r="X37" s="15"/>
      <c r="Y37" s="218">
        <f t="shared" ca="1" si="55"/>
        <v>0</v>
      </c>
      <c r="Z37" s="134">
        <f t="shared" ca="1" si="56"/>
        <v>0</v>
      </c>
      <c r="AA37" s="134">
        <f t="shared" ca="1" si="57"/>
        <v>0</v>
      </c>
      <c r="AB37" s="233">
        <f t="shared" ca="1" si="58"/>
        <v>0</v>
      </c>
      <c r="AC37" s="233">
        <f t="shared" ca="1" si="59"/>
        <v>0</v>
      </c>
      <c r="AD37" s="7"/>
      <c r="AE37" s="152">
        <f t="shared" ca="1" si="60"/>
        <v>4</v>
      </c>
      <c r="AF37" s="13">
        <f ca="1">($E$1-U37/2)-INDIRECT(ADDRESS(ROW()-5,COLUMN()-2))</f>
        <v>17.5</v>
      </c>
      <c r="AG37" s="230">
        <f t="shared" ca="1" si="61"/>
        <v>0</v>
      </c>
      <c r="AH37" s="230" t="str">
        <f t="shared" si="11"/>
        <v/>
      </c>
      <c r="AI37" s="9"/>
      <c r="AL37" s="7">
        <f t="shared" ca="1" si="62"/>
        <v>4</v>
      </c>
      <c r="AM37" s="7">
        <f t="shared" si="63"/>
        <v>0</v>
      </c>
      <c r="AN37" s="7">
        <f t="shared" si="64"/>
        <v>0</v>
      </c>
      <c r="AO37" s="7">
        <f t="shared" ca="1" si="65"/>
        <v>3.5</v>
      </c>
      <c r="AP37" s="7">
        <f t="shared" ca="1" si="66"/>
        <v>3</v>
      </c>
      <c r="AQ37" s="7">
        <f t="shared" ca="1" si="67"/>
        <v>2.2000000000000002</v>
      </c>
      <c r="AR37" s="7">
        <f t="shared" ca="1" si="68"/>
        <v>1</v>
      </c>
      <c r="AMG37" s="7"/>
      <c r="AMH37" s="7"/>
    </row>
    <row r="38" spans="1:1022">
      <c r="B38" s="14"/>
      <c r="C38" s="14" t="s">
        <v>26</v>
      </c>
      <c r="D38" s="7"/>
      <c r="E38" s="216"/>
      <c r="F38" s="7"/>
      <c r="G38" s="16">
        <f t="shared" si="4"/>
        <v>0</v>
      </c>
      <c r="H38" s="122" t="s">
        <v>68</v>
      </c>
      <c r="I38" s="122" t="s">
        <v>13</v>
      </c>
      <c r="J38" s="122" t="s">
        <v>208</v>
      </c>
      <c r="K38" s="147" t="str">
        <f>Eingabetabelle!$K$5</f>
        <v>Wasser</v>
      </c>
      <c r="L38" s="147" t="str">
        <f t="shared" si="52"/>
        <v>17x2FBHTeppichWasser</v>
      </c>
      <c r="M38" s="147">
        <f>MATCH($L38,Daten!$S$3:$S$50,0)+2</f>
        <v>3</v>
      </c>
      <c r="N38" s="17"/>
      <c r="O38" s="17"/>
      <c r="P38" s="3"/>
      <c r="Q38" s="3"/>
      <c r="R38" s="3"/>
      <c r="S38" s="3"/>
      <c r="T38" s="3"/>
      <c r="U38" s="227">
        <f>IF(T38&gt;0,T38,DH!$J$2-DH!$K$2)</f>
        <v>7</v>
      </c>
      <c r="V38" s="30">
        <f t="shared" si="53"/>
        <v>0</v>
      </c>
      <c r="W38" s="13">
        <f t="shared" si="54"/>
        <v>6000</v>
      </c>
      <c r="X38" s="15"/>
      <c r="Y38" s="218">
        <f t="shared" ca="1" si="55"/>
        <v>0</v>
      </c>
      <c r="Z38" s="134">
        <f t="shared" ca="1" si="56"/>
        <v>0</v>
      </c>
      <c r="AA38" s="134">
        <f t="shared" ca="1" si="57"/>
        <v>0</v>
      </c>
      <c r="AB38" s="233">
        <f t="shared" ca="1" si="58"/>
        <v>0</v>
      </c>
      <c r="AC38" s="233">
        <f t="shared" ca="1" si="59"/>
        <v>0</v>
      </c>
      <c r="AD38" s="7"/>
      <c r="AE38" s="152">
        <f t="shared" ca="1" si="60"/>
        <v>4</v>
      </c>
      <c r="AF38" s="13">
        <f ca="1">($E$1-U38/2)-INDIRECT(ADDRESS(ROW()-6,COLUMN()-2))</f>
        <v>17.5</v>
      </c>
      <c r="AG38" s="230">
        <f t="shared" ca="1" si="61"/>
        <v>0</v>
      </c>
      <c r="AH38" s="230" t="str">
        <f t="shared" si="11"/>
        <v/>
      </c>
      <c r="AI38" s="9"/>
      <c r="AL38" s="7">
        <f t="shared" ca="1" si="62"/>
        <v>4</v>
      </c>
      <c r="AM38" s="7">
        <f t="shared" si="63"/>
        <v>0</v>
      </c>
      <c r="AN38" s="7">
        <f t="shared" si="64"/>
        <v>0</v>
      </c>
      <c r="AO38" s="7">
        <f t="shared" ca="1" si="65"/>
        <v>3.5</v>
      </c>
      <c r="AP38" s="7">
        <f t="shared" ca="1" si="66"/>
        <v>3</v>
      </c>
      <c r="AQ38" s="7">
        <f t="shared" ca="1" si="67"/>
        <v>2.2000000000000002</v>
      </c>
      <c r="AR38" s="7">
        <f t="shared" ca="1" si="68"/>
        <v>1</v>
      </c>
      <c r="AMG38" s="7"/>
      <c r="AMH38" s="7"/>
    </row>
    <row r="39" spans="1:1022">
      <c r="B39" s="14"/>
      <c r="C39" s="14" t="s">
        <v>27</v>
      </c>
      <c r="D39" s="7"/>
      <c r="E39" s="216"/>
      <c r="F39" s="7"/>
      <c r="G39" s="16">
        <f t="shared" si="4"/>
        <v>0</v>
      </c>
      <c r="H39" s="122" t="s">
        <v>68</v>
      </c>
      <c r="I39" s="122" t="s">
        <v>13</v>
      </c>
      <c r="J39" s="122" t="s">
        <v>208</v>
      </c>
      <c r="K39" s="147" t="str">
        <f>Eingabetabelle!$K$5</f>
        <v>Wasser</v>
      </c>
      <c r="L39" s="147" t="str">
        <f t="shared" si="52"/>
        <v>17x2FBHTeppichWasser</v>
      </c>
      <c r="M39" s="147">
        <f>MATCH($L39,Daten!$S$3:$S$50,0)+2</f>
        <v>3</v>
      </c>
      <c r="N39" s="17"/>
      <c r="O39" s="17"/>
      <c r="P39" s="3"/>
      <c r="Q39" s="3"/>
      <c r="R39" s="3"/>
      <c r="S39" s="3"/>
      <c r="T39" s="3"/>
      <c r="U39" s="227">
        <f>IF(T39&gt;0,T39,DH!$J$2-DH!$K$2)</f>
        <v>7</v>
      </c>
      <c r="V39" s="30">
        <f t="shared" si="53"/>
        <v>0</v>
      </c>
      <c r="W39" s="13">
        <f t="shared" si="54"/>
        <v>6000</v>
      </c>
      <c r="X39" s="15"/>
      <c r="Y39" s="218">
        <f t="shared" ca="1" si="55"/>
        <v>0</v>
      </c>
      <c r="Z39" s="134">
        <f t="shared" ca="1" si="56"/>
        <v>0</v>
      </c>
      <c r="AA39" s="134">
        <f t="shared" ca="1" si="57"/>
        <v>0</v>
      </c>
      <c r="AB39" s="233">
        <f t="shared" ca="1" si="58"/>
        <v>0</v>
      </c>
      <c r="AC39" s="233">
        <f t="shared" ca="1" si="59"/>
        <v>0</v>
      </c>
      <c r="AD39" s="7"/>
      <c r="AE39" s="152">
        <f t="shared" ca="1" si="60"/>
        <v>4</v>
      </c>
      <c r="AF39" s="13">
        <f ca="1">($E$1-U39/2)-INDIRECT(ADDRESS(ROW()-7,COLUMN()-2))</f>
        <v>17.5</v>
      </c>
      <c r="AG39" s="230">
        <f t="shared" ca="1" si="61"/>
        <v>0</v>
      </c>
      <c r="AH39" s="230" t="str">
        <f t="shared" si="11"/>
        <v/>
      </c>
      <c r="AI39" s="9"/>
      <c r="AL39" s="7">
        <f t="shared" ca="1" si="62"/>
        <v>4</v>
      </c>
      <c r="AM39" s="7">
        <f t="shared" si="63"/>
        <v>0</v>
      </c>
      <c r="AN39" s="7">
        <f t="shared" si="64"/>
        <v>0</v>
      </c>
      <c r="AO39" s="7">
        <f t="shared" ca="1" si="65"/>
        <v>3.5</v>
      </c>
      <c r="AP39" s="7">
        <f t="shared" ca="1" si="66"/>
        <v>3</v>
      </c>
      <c r="AQ39" s="7">
        <f t="shared" ca="1" si="67"/>
        <v>2.2000000000000002</v>
      </c>
      <c r="AR39" s="7">
        <f t="shared" ca="1" si="68"/>
        <v>1</v>
      </c>
      <c r="AMG39" s="7"/>
      <c r="AMH39" s="7"/>
    </row>
    <row r="40" spans="1:1022">
      <c r="A40">
        <v>5</v>
      </c>
      <c r="B40" s="32" t="str">
        <f ca="1">INDIRECT(ADDRESS($A40+1,1,1,1,"Eingabetabelle"))</f>
        <v>UG</v>
      </c>
      <c r="C40" s="32" t="str">
        <f ca="1">INDIRECT(ADDRESS($A40+1,2,1,1,"Eingabetabelle"))</f>
        <v>Raum_5</v>
      </c>
      <c r="D40" s="32" t="str">
        <f ca="1">IF(Eingabetabelle!$K$4="X",INDIRECT(ADDRESS(7,14,1,1,CONCATENATE($B40,"_",$C40))),INDIRECT(ADDRESS($A40+1,3,1,1,"Eingabetabelle")))</f>
        <v>Testraum</v>
      </c>
      <c r="E40" s="215">
        <f ca="1">IF(Eingabetabelle!$K$4="X",INDIRECT(ADDRESS(62,18,1,1,CONCATENATE($B40,"_",$C40))),INDIRECT(ADDRESS($A40+1,4,1,1,"Eingabetabelle")))</f>
        <v>0</v>
      </c>
      <c r="F40" s="32">
        <f ca="1">IF(Eingabetabelle!$K$4="X",INDIRECT(ADDRESS(17,7,1,1,CONCATENATE($B40,"_",$C40))),INDIRECT(ADDRESS($A40+1,5,1,1,"Eingabetabelle")))</f>
        <v>0</v>
      </c>
      <c r="G40" s="16">
        <f t="shared" si="4"/>
        <v>0</v>
      </c>
      <c r="H40" s="16"/>
      <c r="I40" s="16"/>
      <c r="J40" s="16"/>
      <c r="K40" s="147"/>
      <c r="L40" s="147"/>
      <c r="M40" s="147"/>
      <c r="N40" s="1">
        <f>SUM(N41:N47)</f>
        <v>0</v>
      </c>
      <c r="Q40" s="1">
        <f>SUM(Q41:Q46)</f>
        <v>0</v>
      </c>
      <c r="U40" s="13"/>
      <c r="V40" s="14"/>
      <c r="W40" s="13"/>
      <c r="X40" s="15">
        <f>SUM(N41:N47)</f>
        <v>0</v>
      </c>
      <c r="Y40" s="219"/>
      <c r="Z40" s="134"/>
      <c r="AA40" s="134"/>
      <c r="AB40" s="233"/>
      <c r="AC40" s="233"/>
      <c r="AD40" s="32">
        <f ca="1">IF(Eingabetabelle!$K$4="X",INDIRECT(ADDRESS(9,7,1,1,CONCATENATE($B40,"_",$C40))),INDIRECT(ADDRESS($A40+1,6,1,1,"Eingabetabelle")))</f>
        <v>24</v>
      </c>
      <c r="AE40" s="152"/>
      <c r="AF40" s="13"/>
      <c r="AG40" s="230"/>
      <c r="AH40" s="230"/>
      <c r="AI40" s="9">
        <f ca="1">SUM(AG41:AG46)</f>
        <v>0</v>
      </c>
      <c r="AJ40" s="7">
        <f ca="1">AI40-E40</f>
        <v>0</v>
      </c>
      <c r="AK40" s="237" t="str">
        <f ca="1">IF(E40&gt;0,AI40/E40,"")</f>
        <v/>
      </c>
      <c r="AMG40" s="7"/>
      <c r="AMH40" s="7"/>
    </row>
    <row r="41" spans="1:1022">
      <c r="B41"/>
      <c r="C41" s="14" t="s">
        <v>21</v>
      </c>
      <c r="D41" s="7"/>
      <c r="E41" s="216"/>
      <c r="F41" s="7"/>
      <c r="G41" s="16">
        <f t="shared" si="4"/>
        <v>0</v>
      </c>
      <c r="H41" s="122" t="s">
        <v>68</v>
      </c>
      <c r="I41" s="122" t="s">
        <v>13</v>
      </c>
      <c r="J41" s="122" t="s">
        <v>208</v>
      </c>
      <c r="K41" s="147" t="str">
        <f>Eingabetabelle!$K$5</f>
        <v>Wasser</v>
      </c>
      <c r="L41" s="147" t="str">
        <f t="shared" ref="L41:L47" si="69">H41&amp;I41&amp;J41&amp;K41</f>
        <v>17x2FBHTeppichWasser</v>
      </c>
      <c r="M41" s="147">
        <f>MATCH($L41,Daten!$S$3:$S$50,0)+2</f>
        <v>3</v>
      </c>
      <c r="N41" s="17"/>
      <c r="O41" s="17"/>
      <c r="P41" s="3"/>
      <c r="Q41" s="3"/>
      <c r="R41" s="3"/>
      <c r="S41" s="3"/>
      <c r="T41" s="3"/>
      <c r="U41" s="227">
        <f>IF(T41&gt;0,T41,DH!$J$2-DH!$K$2)</f>
        <v>7</v>
      </c>
      <c r="V41" s="30">
        <f t="shared" ref="V41:V47" si="70">P41+N41+O41</f>
        <v>0</v>
      </c>
      <c r="W41" s="13">
        <f t="shared" ref="W41:W47" si="71">$E$3</f>
        <v>6000</v>
      </c>
      <c r="X41" s="15"/>
      <c r="Y41" s="218">
        <f t="shared" ref="Y41:Y47" ca="1" si="72">INDIRECT(ADDRESS($M41,4,1,0,"Daten"),0)*Z41*Z41*V41</f>
        <v>0</v>
      </c>
      <c r="Z41" s="134">
        <f t="shared" ref="Z41:Z47" ca="1" si="73">AA41+AB41+AC41</f>
        <v>0</v>
      </c>
      <c r="AA41" s="134">
        <f t="shared" ref="AA41:AA47" ca="1" si="74">60*(AG41)/(INDIRECT(ADDRESS($M41,5,1,0,"Daten"),0)*(U41))</f>
        <v>0</v>
      </c>
      <c r="AB41" s="233">
        <f t="shared" ref="AB41:AB47" ca="1" si="75">IF(O$65&gt;0,60*((AG$65/O$65)*O41)/(INDIRECT(ADDRESS($M41,5,1,0,"Daten"),0)*($E$1-$E$2)),0)</f>
        <v>0</v>
      </c>
      <c r="AC41" s="233">
        <f t="shared" ref="AC41:AC47" ca="1" si="76">IF(P$72&gt;0,60*(P41*AG$72/P$72)/(INDIRECT(ADDRESS($M41,5,1,0,"Daten"),0)*($E$1-$E$2)),0)</f>
        <v>0</v>
      </c>
      <c r="AD41" s="7"/>
      <c r="AE41" s="152">
        <f t="shared" ref="AE41:AE47" ca="1" si="77">AL41+AM41+AN41</f>
        <v>4</v>
      </c>
      <c r="AF41" s="13">
        <f ca="1">($E$1-U41/2)-INDIRECT(ADDRESS(ROW()-1,COLUMN()-2))</f>
        <v>17.5</v>
      </c>
      <c r="AG41" s="230">
        <f t="shared" ref="AG41:AG47" ca="1" si="78">$AE41*$AF41*$Q41</f>
        <v>0</v>
      </c>
      <c r="AH41" s="230" t="str">
        <f t="shared" si="11"/>
        <v/>
      </c>
      <c r="AI41" s="9"/>
      <c r="AL41" s="7">
        <f t="shared" ref="AL41:AL47" ca="1" si="79">IF($G41&lt;0.1,(($G41-0.05)*(AP41-AO41)/0.05)+AO41,0)</f>
        <v>4</v>
      </c>
      <c r="AM41" s="7">
        <f t="shared" ref="AM41:AM47" si="80">IF($G41&lt;0.2,IF($G41&gt;=0.1,(($G41-0.1)*(AQ41-AP41)/0.1)+AP41,0),0)</f>
        <v>0</v>
      </c>
      <c r="AN41" s="7">
        <f t="shared" ref="AN41:AN47" si="81">IF($G41&gt;=0.2,(($G41-0.2)*(AR41-AQ41)/0.3)+AQ41,0)</f>
        <v>0</v>
      </c>
      <c r="AO41" s="7">
        <f t="shared" ref="AO41:AO47" ca="1" si="82">INDIRECT(ADDRESS($M41,10,1,0,"Daten"),0)</f>
        <v>3.5</v>
      </c>
      <c r="AP41" s="7">
        <f t="shared" ref="AP41:AP47" ca="1" si="83">INDIRECT(ADDRESS($M41,11,1,0,"Daten"),0)</f>
        <v>3</v>
      </c>
      <c r="AQ41" s="7">
        <f t="shared" ref="AQ41:AQ47" ca="1" si="84">INDIRECT(ADDRESS($M41,12,1,0,"Daten"),0)</f>
        <v>2.2000000000000002</v>
      </c>
      <c r="AR41" s="7">
        <f t="shared" ref="AR41:AR47" ca="1" si="85">INDIRECT(ADDRESS($M41,13,1,0,"Daten"),0)</f>
        <v>1</v>
      </c>
      <c r="AMG41" s="7"/>
      <c r="AMH41" s="7"/>
    </row>
    <row r="42" spans="1:1022">
      <c r="B42" s="14"/>
      <c r="C42" s="14" t="s">
        <v>22</v>
      </c>
      <c r="D42" s="7"/>
      <c r="E42" s="216"/>
      <c r="F42" s="7"/>
      <c r="G42" s="16">
        <f t="shared" si="4"/>
        <v>0</v>
      </c>
      <c r="H42" s="122" t="s">
        <v>68</v>
      </c>
      <c r="I42" s="122" t="s">
        <v>13</v>
      </c>
      <c r="J42" s="122" t="s">
        <v>208</v>
      </c>
      <c r="K42" s="147" t="str">
        <f>Eingabetabelle!$K$5</f>
        <v>Wasser</v>
      </c>
      <c r="L42" s="147" t="str">
        <f t="shared" si="69"/>
        <v>17x2FBHTeppichWasser</v>
      </c>
      <c r="M42" s="147">
        <f>MATCH($L42,Daten!$S$3:$S$50,0)+2</f>
        <v>3</v>
      </c>
      <c r="N42" s="17"/>
      <c r="O42" s="17"/>
      <c r="P42" s="3"/>
      <c r="Q42" s="3"/>
      <c r="R42" s="3"/>
      <c r="S42" s="3"/>
      <c r="T42" s="3"/>
      <c r="U42" s="227">
        <f>IF(T42&gt;0,T42,DH!$J$2-DH!$K$2)</f>
        <v>7</v>
      </c>
      <c r="V42" s="30">
        <f t="shared" si="70"/>
        <v>0</v>
      </c>
      <c r="W42" s="13">
        <f t="shared" si="71"/>
        <v>6000</v>
      </c>
      <c r="X42" s="15"/>
      <c r="Y42" s="218">
        <f t="shared" ca="1" si="72"/>
        <v>0</v>
      </c>
      <c r="Z42" s="134">
        <f t="shared" ca="1" si="73"/>
        <v>0</v>
      </c>
      <c r="AA42" s="134">
        <f t="shared" ca="1" si="74"/>
        <v>0</v>
      </c>
      <c r="AB42" s="233">
        <f t="shared" ca="1" si="75"/>
        <v>0</v>
      </c>
      <c r="AC42" s="233">
        <f t="shared" ca="1" si="76"/>
        <v>0</v>
      </c>
      <c r="AD42" s="7"/>
      <c r="AE42" s="152">
        <f t="shared" ca="1" si="77"/>
        <v>4</v>
      </c>
      <c r="AF42" s="13">
        <f ca="1">($E$1-U42/2)-INDIRECT(ADDRESS(ROW()-2,COLUMN()-2))</f>
        <v>17.5</v>
      </c>
      <c r="AG42" s="230">
        <f t="shared" ca="1" si="78"/>
        <v>0</v>
      </c>
      <c r="AH42" s="230" t="str">
        <f t="shared" si="11"/>
        <v/>
      </c>
      <c r="AI42" s="9"/>
      <c r="AL42" s="7">
        <f t="shared" ca="1" si="79"/>
        <v>4</v>
      </c>
      <c r="AM42" s="7">
        <f t="shared" si="80"/>
        <v>0</v>
      </c>
      <c r="AN42" s="7">
        <f t="shared" si="81"/>
        <v>0</v>
      </c>
      <c r="AO42" s="7">
        <f t="shared" ca="1" si="82"/>
        <v>3.5</v>
      </c>
      <c r="AP42" s="7">
        <f t="shared" ca="1" si="83"/>
        <v>3</v>
      </c>
      <c r="AQ42" s="7">
        <f t="shared" ca="1" si="84"/>
        <v>2.2000000000000002</v>
      </c>
      <c r="AR42" s="7">
        <f t="shared" ca="1" si="85"/>
        <v>1</v>
      </c>
      <c r="AMG42" s="7"/>
      <c r="AMH42" s="7"/>
    </row>
    <row r="43" spans="1:1022">
      <c r="B43" s="14"/>
      <c r="C43" s="14" t="s">
        <v>24</v>
      </c>
      <c r="D43" s="7"/>
      <c r="E43" s="216"/>
      <c r="F43" s="7"/>
      <c r="G43" s="16">
        <f t="shared" si="4"/>
        <v>0</v>
      </c>
      <c r="H43" s="122" t="s">
        <v>68</v>
      </c>
      <c r="I43" s="122" t="s">
        <v>13</v>
      </c>
      <c r="J43" s="122" t="s">
        <v>208</v>
      </c>
      <c r="K43" s="147" t="str">
        <f>Eingabetabelle!$K$5</f>
        <v>Wasser</v>
      </c>
      <c r="L43" s="147" t="str">
        <f t="shared" si="69"/>
        <v>17x2FBHTeppichWasser</v>
      </c>
      <c r="M43" s="147">
        <f>MATCH($L43,Daten!$S$3:$S$50,0)+2</f>
        <v>3</v>
      </c>
      <c r="N43" s="17"/>
      <c r="O43" s="17"/>
      <c r="P43" s="3"/>
      <c r="Q43" s="3"/>
      <c r="R43" s="3"/>
      <c r="S43" s="3"/>
      <c r="T43" s="3"/>
      <c r="U43" s="227">
        <f>IF(T43&gt;0,T43,DH!$J$2-DH!$K$2)</f>
        <v>7</v>
      </c>
      <c r="V43" s="30">
        <f t="shared" si="70"/>
        <v>0</v>
      </c>
      <c r="W43" s="13">
        <f t="shared" si="71"/>
        <v>6000</v>
      </c>
      <c r="X43" s="15"/>
      <c r="Y43" s="218">
        <f t="shared" ca="1" si="72"/>
        <v>0</v>
      </c>
      <c r="Z43" s="134">
        <f t="shared" ca="1" si="73"/>
        <v>0</v>
      </c>
      <c r="AA43" s="134">
        <f t="shared" ca="1" si="74"/>
        <v>0</v>
      </c>
      <c r="AB43" s="233">
        <f t="shared" ca="1" si="75"/>
        <v>0</v>
      </c>
      <c r="AC43" s="233">
        <f t="shared" ca="1" si="76"/>
        <v>0</v>
      </c>
      <c r="AD43" s="7"/>
      <c r="AE43" s="152">
        <f t="shared" ca="1" si="77"/>
        <v>4</v>
      </c>
      <c r="AF43" s="13">
        <f ca="1">($E$1-U43/2)-INDIRECT(ADDRESS(ROW()-3,COLUMN()-2))</f>
        <v>17.5</v>
      </c>
      <c r="AG43" s="230">
        <f t="shared" ca="1" si="78"/>
        <v>0</v>
      </c>
      <c r="AH43" s="230" t="str">
        <f t="shared" si="11"/>
        <v/>
      </c>
      <c r="AI43" s="9"/>
      <c r="AL43" s="7">
        <f t="shared" ca="1" si="79"/>
        <v>4</v>
      </c>
      <c r="AM43" s="7">
        <f t="shared" si="80"/>
        <v>0</v>
      </c>
      <c r="AN43" s="7">
        <f t="shared" si="81"/>
        <v>0</v>
      </c>
      <c r="AO43" s="7">
        <f t="shared" ca="1" si="82"/>
        <v>3.5</v>
      </c>
      <c r="AP43" s="7">
        <f t="shared" ca="1" si="83"/>
        <v>3</v>
      </c>
      <c r="AQ43" s="7">
        <f t="shared" ca="1" si="84"/>
        <v>2.2000000000000002</v>
      </c>
      <c r="AR43" s="7">
        <f t="shared" ca="1" si="85"/>
        <v>1</v>
      </c>
      <c r="AMG43" s="7"/>
      <c r="AMH43" s="7"/>
    </row>
    <row r="44" spans="1:1022">
      <c r="B44" s="14"/>
      <c r="C44" s="14" t="s">
        <v>24</v>
      </c>
      <c r="D44" s="7"/>
      <c r="E44" s="216"/>
      <c r="F44" s="7"/>
      <c r="G44" s="16">
        <f t="shared" si="4"/>
        <v>0</v>
      </c>
      <c r="H44" s="122" t="s">
        <v>68</v>
      </c>
      <c r="I44" s="122" t="s">
        <v>13</v>
      </c>
      <c r="J44" s="122" t="s">
        <v>208</v>
      </c>
      <c r="K44" s="147" t="str">
        <f>Eingabetabelle!$K$5</f>
        <v>Wasser</v>
      </c>
      <c r="L44" s="147" t="str">
        <f t="shared" si="69"/>
        <v>17x2FBHTeppichWasser</v>
      </c>
      <c r="M44" s="147">
        <f>MATCH($L44,Daten!$S$3:$S$50,0)+2</f>
        <v>3</v>
      </c>
      <c r="N44" s="17"/>
      <c r="O44" s="17"/>
      <c r="P44" s="3"/>
      <c r="Q44" s="3"/>
      <c r="R44" s="3"/>
      <c r="S44" s="3"/>
      <c r="T44" s="3"/>
      <c r="U44" s="227">
        <f>IF(T44&gt;0,T44,DH!$J$2-DH!$K$2)</f>
        <v>7</v>
      </c>
      <c r="V44" s="30">
        <f t="shared" si="70"/>
        <v>0</v>
      </c>
      <c r="W44" s="13">
        <f t="shared" si="71"/>
        <v>6000</v>
      </c>
      <c r="X44" s="15"/>
      <c r="Y44" s="218">
        <f t="shared" ca="1" si="72"/>
        <v>0</v>
      </c>
      <c r="Z44" s="134">
        <f t="shared" ca="1" si="73"/>
        <v>0</v>
      </c>
      <c r="AA44" s="134">
        <f t="shared" ca="1" si="74"/>
        <v>0</v>
      </c>
      <c r="AB44" s="233">
        <f t="shared" ca="1" si="75"/>
        <v>0</v>
      </c>
      <c r="AC44" s="233">
        <f t="shared" ca="1" si="76"/>
        <v>0</v>
      </c>
      <c r="AD44" s="7"/>
      <c r="AE44" s="152">
        <f t="shared" ca="1" si="77"/>
        <v>4</v>
      </c>
      <c r="AF44" s="13">
        <f ca="1">($E$1-U44/2)-INDIRECT(ADDRESS(ROW()-4,COLUMN()-2))</f>
        <v>17.5</v>
      </c>
      <c r="AG44" s="230">
        <f t="shared" ca="1" si="78"/>
        <v>0</v>
      </c>
      <c r="AH44" s="230" t="str">
        <f t="shared" si="11"/>
        <v/>
      </c>
      <c r="AI44" s="9"/>
      <c r="AL44" s="7">
        <f t="shared" ca="1" si="79"/>
        <v>4</v>
      </c>
      <c r="AM44" s="7">
        <f t="shared" si="80"/>
        <v>0</v>
      </c>
      <c r="AN44" s="7">
        <f t="shared" si="81"/>
        <v>0</v>
      </c>
      <c r="AO44" s="7">
        <f t="shared" ca="1" si="82"/>
        <v>3.5</v>
      </c>
      <c r="AP44" s="7">
        <f t="shared" ca="1" si="83"/>
        <v>3</v>
      </c>
      <c r="AQ44" s="7">
        <f t="shared" ca="1" si="84"/>
        <v>2.2000000000000002</v>
      </c>
      <c r="AR44" s="7">
        <f t="shared" ca="1" si="85"/>
        <v>1</v>
      </c>
      <c r="AMG44" s="7"/>
      <c r="AMH44" s="7"/>
    </row>
    <row r="45" spans="1:1022">
      <c r="B45" s="14"/>
      <c r="C45" s="14" t="s">
        <v>25</v>
      </c>
      <c r="D45" s="7"/>
      <c r="E45" s="216"/>
      <c r="F45" s="7"/>
      <c r="G45" s="16">
        <f t="shared" si="4"/>
        <v>0</v>
      </c>
      <c r="H45" s="122" t="s">
        <v>68</v>
      </c>
      <c r="I45" s="122" t="s">
        <v>13</v>
      </c>
      <c r="J45" s="122" t="s">
        <v>208</v>
      </c>
      <c r="K45" s="147" t="str">
        <f>Eingabetabelle!$K$5</f>
        <v>Wasser</v>
      </c>
      <c r="L45" s="147" t="str">
        <f t="shared" si="69"/>
        <v>17x2FBHTeppichWasser</v>
      </c>
      <c r="M45" s="147">
        <f>MATCH($L45,Daten!$S$3:$S$50,0)+2</f>
        <v>3</v>
      </c>
      <c r="N45" s="17"/>
      <c r="O45" s="17"/>
      <c r="P45" s="3"/>
      <c r="Q45" s="3"/>
      <c r="R45" s="3"/>
      <c r="S45" s="3"/>
      <c r="T45" s="3"/>
      <c r="U45" s="227">
        <f>IF(T45&gt;0,T45,DH!$J$2-DH!$K$2)</f>
        <v>7</v>
      </c>
      <c r="V45" s="30">
        <f t="shared" si="70"/>
        <v>0</v>
      </c>
      <c r="W45" s="13">
        <f t="shared" si="71"/>
        <v>6000</v>
      </c>
      <c r="X45" s="15"/>
      <c r="Y45" s="218">
        <f t="shared" ca="1" si="72"/>
        <v>0</v>
      </c>
      <c r="Z45" s="134">
        <f t="shared" ca="1" si="73"/>
        <v>0</v>
      </c>
      <c r="AA45" s="134">
        <f t="shared" ca="1" si="74"/>
        <v>0</v>
      </c>
      <c r="AB45" s="233">
        <f t="shared" ca="1" si="75"/>
        <v>0</v>
      </c>
      <c r="AC45" s="233">
        <f t="shared" ca="1" si="76"/>
        <v>0</v>
      </c>
      <c r="AD45" s="7"/>
      <c r="AE45" s="152">
        <f t="shared" ca="1" si="77"/>
        <v>4</v>
      </c>
      <c r="AF45" s="13">
        <f ca="1">($E$1-U45/2)-INDIRECT(ADDRESS(ROW()-5,COLUMN()-2))</f>
        <v>17.5</v>
      </c>
      <c r="AG45" s="230">
        <f t="shared" ca="1" si="78"/>
        <v>0</v>
      </c>
      <c r="AH45" s="230" t="str">
        <f t="shared" si="11"/>
        <v/>
      </c>
      <c r="AI45" s="9"/>
      <c r="AL45" s="7">
        <f t="shared" ca="1" si="79"/>
        <v>4</v>
      </c>
      <c r="AM45" s="7">
        <f t="shared" si="80"/>
        <v>0</v>
      </c>
      <c r="AN45" s="7">
        <f t="shared" si="81"/>
        <v>0</v>
      </c>
      <c r="AO45" s="7">
        <f t="shared" ca="1" si="82"/>
        <v>3.5</v>
      </c>
      <c r="AP45" s="7">
        <f t="shared" ca="1" si="83"/>
        <v>3</v>
      </c>
      <c r="AQ45" s="7">
        <f t="shared" ca="1" si="84"/>
        <v>2.2000000000000002</v>
      </c>
      <c r="AR45" s="7">
        <f t="shared" ca="1" si="85"/>
        <v>1</v>
      </c>
      <c r="AMG45" s="7"/>
      <c r="AMH45" s="7"/>
    </row>
    <row r="46" spans="1:1022">
      <c r="B46" s="14"/>
      <c r="C46" s="14" t="s">
        <v>26</v>
      </c>
      <c r="D46" s="7"/>
      <c r="E46" s="216"/>
      <c r="F46" s="7"/>
      <c r="G46" s="16">
        <f t="shared" si="4"/>
        <v>0</v>
      </c>
      <c r="H46" s="122" t="s">
        <v>68</v>
      </c>
      <c r="I46" s="122" t="s">
        <v>13</v>
      </c>
      <c r="J46" s="122" t="s">
        <v>208</v>
      </c>
      <c r="K46" s="147" t="str">
        <f>Eingabetabelle!$K$5</f>
        <v>Wasser</v>
      </c>
      <c r="L46" s="147" t="str">
        <f t="shared" si="69"/>
        <v>17x2FBHTeppichWasser</v>
      </c>
      <c r="M46" s="147">
        <f>MATCH($L46,Daten!$S$3:$S$50,0)+2</f>
        <v>3</v>
      </c>
      <c r="N46" s="17"/>
      <c r="O46" s="17"/>
      <c r="P46" s="3"/>
      <c r="Q46" s="3"/>
      <c r="R46" s="3"/>
      <c r="S46" s="3"/>
      <c r="T46" s="3"/>
      <c r="U46" s="227">
        <f>IF(T46&gt;0,T46,DH!$J$2-DH!$K$2)</f>
        <v>7</v>
      </c>
      <c r="V46" s="30">
        <f t="shared" si="70"/>
        <v>0</v>
      </c>
      <c r="W46" s="13">
        <f t="shared" si="71"/>
        <v>6000</v>
      </c>
      <c r="X46" s="15"/>
      <c r="Y46" s="218">
        <f t="shared" ca="1" si="72"/>
        <v>0</v>
      </c>
      <c r="Z46" s="134">
        <f t="shared" ca="1" si="73"/>
        <v>0</v>
      </c>
      <c r="AA46" s="134">
        <f t="shared" ca="1" si="74"/>
        <v>0</v>
      </c>
      <c r="AB46" s="233">
        <f t="shared" ca="1" si="75"/>
        <v>0</v>
      </c>
      <c r="AC46" s="233">
        <f t="shared" ca="1" si="76"/>
        <v>0</v>
      </c>
      <c r="AD46" s="7"/>
      <c r="AE46" s="152">
        <f t="shared" ca="1" si="77"/>
        <v>4</v>
      </c>
      <c r="AF46" s="13">
        <f ca="1">($E$1-U46/2)-INDIRECT(ADDRESS(ROW()-6,COLUMN()-2))</f>
        <v>17.5</v>
      </c>
      <c r="AG46" s="230">
        <f t="shared" ca="1" si="78"/>
        <v>0</v>
      </c>
      <c r="AH46" s="230" t="str">
        <f t="shared" si="11"/>
        <v/>
      </c>
      <c r="AI46" s="9"/>
      <c r="AL46" s="7">
        <f t="shared" ca="1" si="79"/>
        <v>4</v>
      </c>
      <c r="AM46" s="7">
        <f t="shared" si="80"/>
        <v>0</v>
      </c>
      <c r="AN46" s="7">
        <f t="shared" si="81"/>
        <v>0</v>
      </c>
      <c r="AO46" s="7">
        <f t="shared" ca="1" si="82"/>
        <v>3.5</v>
      </c>
      <c r="AP46" s="7">
        <f t="shared" ca="1" si="83"/>
        <v>3</v>
      </c>
      <c r="AQ46" s="7">
        <f t="shared" ca="1" si="84"/>
        <v>2.2000000000000002</v>
      </c>
      <c r="AR46" s="7">
        <f t="shared" ca="1" si="85"/>
        <v>1</v>
      </c>
      <c r="AMG46" s="7"/>
      <c r="AMH46" s="7"/>
    </row>
    <row r="47" spans="1:1022">
      <c r="B47" s="14"/>
      <c r="C47" s="14" t="s">
        <v>27</v>
      </c>
      <c r="D47" s="7"/>
      <c r="E47" s="216"/>
      <c r="F47" s="7"/>
      <c r="G47" s="16">
        <f t="shared" si="4"/>
        <v>0</v>
      </c>
      <c r="H47" s="122" t="s">
        <v>68</v>
      </c>
      <c r="I47" s="122" t="s">
        <v>13</v>
      </c>
      <c r="J47" s="122" t="s">
        <v>208</v>
      </c>
      <c r="K47" s="147" t="str">
        <f>Eingabetabelle!$K$5</f>
        <v>Wasser</v>
      </c>
      <c r="L47" s="147" t="str">
        <f t="shared" si="69"/>
        <v>17x2FBHTeppichWasser</v>
      </c>
      <c r="M47" s="147">
        <f>MATCH($L47,Daten!$S$3:$S$50,0)+2</f>
        <v>3</v>
      </c>
      <c r="N47" s="17"/>
      <c r="O47" s="17"/>
      <c r="P47" s="3"/>
      <c r="Q47" s="3"/>
      <c r="R47" s="3"/>
      <c r="S47" s="3"/>
      <c r="T47" s="3"/>
      <c r="U47" s="227">
        <f>IF(T47&gt;0,T47,DH!$J$2-DH!$K$2)</f>
        <v>7</v>
      </c>
      <c r="V47" s="30">
        <f t="shared" si="70"/>
        <v>0</v>
      </c>
      <c r="W47" s="13">
        <f t="shared" si="71"/>
        <v>6000</v>
      </c>
      <c r="X47" s="15"/>
      <c r="Y47" s="218">
        <f t="shared" ca="1" si="72"/>
        <v>0</v>
      </c>
      <c r="Z47" s="134">
        <f t="shared" ca="1" si="73"/>
        <v>0</v>
      </c>
      <c r="AA47" s="134">
        <f t="shared" ca="1" si="74"/>
        <v>0</v>
      </c>
      <c r="AB47" s="233">
        <f t="shared" ca="1" si="75"/>
        <v>0</v>
      </c>
      <c r="AC47" s="233">
        <f t="shared" ca="1" si="76"/>
        <v>0</v>
      </c>
      <c r="AD47" s="7"/>
      <c r="AE47" s="152">
        <f t="shared" ca="1" si="77"/>
        <v>4</v>
      </c>
      <c r="AF47" s="13">
        <f ca="1">($E$1-U47/2)-INDIRECT(ADDRESS(ROW()-7,COLUMN()-2))</f>
        <v>17.5</v>
      </c>
      <c r="AG47" s="230">
        <f t="shared" ca="1" si="78"/>
        <v>0</v>
      </c>
      <c r="AH47" s="230" t="str">
        <f t="shared" si="11"/>
        <v/>
      </c>
      <c r="AI47" s="9"/>
      <c r="AL47" s="7">
        <f t="shared" ca="1" si="79"/>
        <v>4</v>
      </c>
      <c r="AM47" s="7">
        <f t="shared" si="80"/>
        <v>0</v>
      </c>
      <c r="AN47" s="7">
        <f t="shared" si="81"/>
        <v>0</v>
      </c>
      <c r="AO47" s="7">
        <f t="shared" ca="1" si="82"/>
        <v>3.5</v>
      </c>
      <c r="AP47" s="7">
        <f t="shared" ca="1" si="83"/>
        <v>3</v>
      </c>
      <c r="AQ47" s="7">
        <f t="shared" ca="1" si="84"/>
        <v>2.2000000000000002</v>
      </c>
      <c r="AR47" s="7">
        <f t="shared" ca="1" si="85"/>
        <v>1</v>
      </c>
      <c r="AMG47" s="7"/>
      <c r="AMH47" s="7"/>
    </row>
    <row r="48" spans="1:1022">
      <c r="A48">
        <v>6</v>
      </c>
      <c r="B48" s="32" t="str">
        <f ca="1">INDIRECT(ADDRESS($A48+1,1,1,1,"Eingabetabelle"))</f>
        <v>UG</v>
      </c>
      <c r="C48" s="32" t="str">
        <f ca="1">INDIRECT(ADDRESS($A48+1,2,1,1,"Eingabetabelle"))</f>
        <v>Raum_6</v>
      </c>
      <c r="D48" s="32" t="str">
        <f ca="1">IF(Eingabetabelle!$K$4="X",INDIRECT(ADDRESS(7,14,1,1,CONCATENATE($B48,"_",$C48))),INDIRECT(ADDRESS($A48+1,3,1,1,"Eingabetabelle")))</f>
        <v>Testraum</v>
      </c>
      <c r="E48" s="215">
        <f ca="1">IF(Eingabetabelle!$K$4="X",INDIRECT(ADDRESS(62,18,1,1,CONCATENATE($B48,"_",$C48))),INDIRECT(ADDRESS($A48+1,4,1,1,"Eingabetabelle")))</f>
        <v>0</v>
      </c>
      <c r="F48" s="32">
        <f ca="1">IF(Eingabetabelle!$K$4="X",INDIRECT(ADDRESS(17,7,1,1,CONCATENATE($B48,"_",$C48))),INDIRECT(ADDRESS($A48+1,5,1,1,"Eingabetabelle")))</f>
        <v>0</v>
      </c>
      <c r="G48" s="16">
        <f t="shared" si="4"/>
        <v>0</v>
      </c>
      <c r="H48" s="16"/>
      <c r="I48" s="16"/>
      <c r="J48" s="16"/>
      <c r="K48" s="147"/>
      <c r="L48" s="147"/>
      <c r="M48" s="147"/>
      <c r="N48" s="1">
        <f>SUM(N49:N55)</f>
        <v>0</v>
      </c>
      <c r="Q48" s="1">
        <f>SUM(Q49:Q54)</f>
        <v>0</v>
      </c>
      <c r="U48" s="13"/>
      <c r="V48" s="14"/>
      <c r="W48" s="13"/>
      <c r="X48" s="15">
        <f>SUM(N49:N55)</f>
        <v>0</v>
      </c>
      <c r="Y48" s="219"/>
      <c r="Z48" s="134"/>
      <c r="AA48" s="134"/>
      <c r="AB48" s="233"/>
      <c r="AC48" s="233"/>
      <c r="AD48" s="32">
        <f ca="1">IF(Eingabetabelle!$K$4="X",INDIRECT(ADDRESS(9,7,1,1,CONCATENATE($B48,"_",$C48))),INDIRECT(ADDRESS($A48+1,6,1,1,"Eingabetabelle")))</f>
        <v>24</v>
      </c>
      <c r="AE48" s="152"/>
      <c r="AF48" s="13"/>
      <c r="AG48" s="230"/>
      <c r="AH48" s="230"/>
      <c r="AI48" s="9">
        <f ca="1">SUM(AG49:AG54)</f>
        <v>0</v>
      </c>
      <c r="AJ48" s="7">
        <f ca="1">AI48-E48</f>
        <v>0</v>
      </c>
      <c r="AK48" s="237" t="str">
        <f ca="1">IF(E48&gt;0,AI48/E48,"")</f>
        <v/>
      </c>
      <c r="AMG48" s="7"/>
      <c r="AMH48" s="7"/>
    </row>
    <row r="49" spans="1:1022">
      <c r="B49" s="14"/>
      <c r="C49" s="14" t="s">
        <v>21</v>
      </c>
      <c r="D49" s="7"/>
      <c r="E49" s="216"/>
      <c r="F49" s="7"/>
      <c r="G49" s="16">
        <f t="shared" si="4"/>
        <v>0</v>
      </c>
      <c r="H49" s="122" t="s">
        <v>68</v>
      </c>
      <c r="I49" s="122" t="s">
        <v>13</v>
      </c>
      <c r="J49" s="122" t="s">
        <v>208</v>
      </c>
      <c r="K49" s="147" t="str">
        <f>Eingabetabelle!$K$5</f>
        <v>Wasser</v>
      </c>
      <c r="L49" s="147" t="str">
        <f t="shared" ref="L49:L55" si="86">H49&amp;I49&amp;J49&amp;K49</f>
        <v>17x2FBHTeppichWasser</v>
      </c>
      <c r="M49" s="147">
        <f>MATCH($L49,Daten!$S$3:$S$50,0)+2</f>
        <v>3</v>
      </c>
      <c r="N49" s="17"/>
      <c r="O49" s="17"/>
      <c r="P49" s="3"/>
      <c r="Q49" s="3"/>
      <c r="R49" s="3"/>
      <c r="S49" s="3"/>
      <c r="T49" s="3"/>
      <c r="U49" s="227">
        <f>IF(T49&gt;0,T49,DH!$J$2-DH!$K$2)</f>
        <v>7</v>
      </c>
      <c r="V49" s="30">
        <f t="shared" ref="V49:V55" si="87">P49+N49+O49</f>
        <v>0</v>
      </c>
      <c r="W49" s="13">
        <f t="shared" ref="W49:W55" si="88">$E$3</f>
        <v>6000</v>
      </c>
      <c r="X49" s="15"/>
      <c r="Y49" s="218">
        <f t="shared" ref="Y49:Y55" ca="1" si="89">INDIRECT(ADDRESS($M49,4,1,0,"Daten"),0)*Z49*Z49*V49</f>
        <v>0</v>
      </c>
      <c r="Z49" s="134">
        <f t="shared" ref="Z49:Z55" ca="1" si="90">AA49+AB49+AC49</f>
        <v>0</v>
      </c>
      <c r="AA49" s="134">
        <f t="shared" ref="AA49:AA55" ca="1" si="91">60*(AG49)/(INDIRECT(ADDRESS($M49,5,1,0,"Daten"),0)*(U49))</f>
        <v>0</v>
      </c>
      <c r="AB49" s="233">
        <f t="shared" ref="AB49:AB55" ca="1" si="92">IF(O$65&gt;0,60*((AG$65/O$65)*O49)/(INDIRECT(ADDRESS($M49,5,1,0,"Daten"),0)*($E$1-$E$2)),0)</f>
        <v>0</v>
      </c>
      <c r="AC49" s="233">
        <f t="shared" ref="AC49:AC55" ca="1" si="93">IF(P$72&gt;0,60*(P49*AG$72/P$72)/(INDIRECT(ADDRESS($M49,5,1,0,"Daten"),0)*($E$1-$E$2)),0)</f>
        <v>0</v>
      </c>
      <c r="AD49" s="7"/>
      <c r="AE49" s="152">
        <f t="shared" ref="AE49:AE55" ca="1" si="94">AL49+AM49+AN49</f>
        <v>4</v>
      </c>
      <c r="AF49" s="13">
        <f ca="1">($E$1-U49/2)-INDIRECT(ADDRESS(ROW()-1,COLUMN()-2))</f>
        <v>17.5</v>
      </c>
      <c r="AG49" s="230">
        <f t="shared" ref="AG49:AG55" ca="1" si="95">$AE49*$AF49*$Q49</f>
        <v>0</v>
      </c>
      <c r="AH49" s="230" t="str">
        <f t="shared" si="11"/>
        <v/>
      </c>
      <c r="AI49" s="9"/>
      <c r="AL49" s="7">
        <f t="shared" ref="AL49:AL55" ca="1" si="96">IF($G49&lt;0.1,(($G49-0.05)*(AP49-AO49)/0.05)+AO49,0)</f>
        <v>4</v>
      </c>
      <c r="AM49" s="7">
        <f t="shared" ref="AM49:AM55" si="97">IF($G49&lt;0.2,IF($G49&gt;=0.1,(($G49-0.1)*(AQ49-AP49)/0.1)+AP49,0),0)</f>
        <v>0</v>
      </c>
      <c r="AN49" s="7">
        <f t="shared" ref="AN49:AN55" si="98">IF($G49&gt;=0.2,(($G49-0.2)*(AR49-AQ49)/0.3)+AQ49,0)</f>
        <v>0</v>
      </c>
      <c r="AO49" s="7">
        <f t="shared" ref="AO49:AO55" ca="1" si="99">INDIRECT(ADDRESS($M49,10,1,0,"Daten"),0)</f>
        <v>3.5</v>
      </c>
      <c r="AP49" s="7">
        <f t="shared" ref="AP49:AP55" ca="1" si="100">INDIRECT(ADDRESS($M49,11,1,0,"Daten"),0)</f>
        <v>3</v>
      </c>
      <c r="AQ49" s="7">
        <f t="shared" ref="AQ49:AQ55" ca="1" si="101">INDIRECT(ADDRESS($M49,12,1,0,"Daten"),0)</f>
        <v>2.2000000000000002</v>
      </c>
      <c r="AR49" s="7">
        <f t="shared" ref="AR49:AR55" ca="1" si="102">INDIRECT(ADDRESS($M49,13,1,0,"Daten"),0)</f>
        <v>1</v>
      </c>
      <c r="AMG49" s="7"/>
      <c r="AMH49" s="7"/>
    </row>
    <row r="50" spans="1:1022">
      <c r="B50" s="14"/>
      <c r="C50" s="14" t="s">
        <v>22</v>
      </c>
      <c r="D50" s="7"/>
      <c r="E50" s="216"/>
      <c r="F50" s="7"/>
      <c r="G50" s="16">
        <f t="shared" si="4"/>
        <v>0</v>
      </c>
      <c r="H50" s="122" t="s">
        <v>68</v>
      </c>
      <c r="I50" s="122" t="s">
        <v>13</v>
      </c>
      <c r="J50" s="122" t="s">
        <v>208</v>
      </c>
      <c r="K50" s="147" t="str">
        <f>Eingabetabelle!$K$5</f>
        <v>Wasser</v>
      </c>
      <c r="L50" s="147" t="str">
        <f t="shared" si="86"/>
        <v>17x2FBHTeppichWasser</v>
      </c>
      <c r="M50" s="147">
        <f>MATCH($L50,Daten!$S$3:$S$50,0)+2</f>
        <v>3</v>
      </c>
      <c r="N50" s="17"/>
      <c r="O50" s="17"/>
      <c r="P50" s="3"/>
      <c r="Q50" s="3"/>
      <c r="R50" s="3"/>
      <c r="S50" s="3"/>
      <c r="T50" s="3"/>
      <c r="U50" s="227">
        <f>IF(T50&gt;0,T50,DH!$J$2-DH!$K$2)</f>
        <v>7</v>
      </c>
      <c r="V50" s="30">
        <f t="shared" si="87"/>
        <v>0</v>
      </c>
      <c r="W50" s="13">
        <f t="shared" si="88"/>
        <v>6000</v>
      </c>
      <c r="X50" s="15"/>
      <c r="Y50" s="218">
        <f t="shared" ca="1" si="89"/>
        <v>0</v>
      </c>
      <c r="Z50" s="134">
        <f t="shared" ca="1" si="90"/>
        <v>0</v>
      </c>
      <c r="AA50" s="134">
        <f t="shared" ca="1" si="91"/>
        <v>0</v>
      </c>
      <c r="AB50" s="233">
        <f t="shared" ca="1" si="92"/>
        <v>0</v>
      </c>
      <c r="AC50" s="233">
        <f t="shared" ca="1" si="93"/>
        <v>0</v>
      </c>
      <c r="AD50" s="7"/>
      <c r="AE50" s="152">
        <f t="shared" ca="1" si="94"/>
        <v>4</v>
      </c>
      <c r="AF50" s="13">
        <f ca="1">($E$1-U50/2)-INDIRECT(ADDRESS(ROW()-2,COLUMN()-2))</f>
        <v>17.5</v>
      </c>
      <c r="AG50" s="230">
        <f t="shared" ca="1" si="95"/>
        <v>0</v>
      </c>
      <c r="AH50" s="230" t="str">
        <f t="shared" si="11"/>
        <v/>
      </c>
      <c r="AI50" s="9"/>
      <c r="AL50" s="7">
        <f t="shared" ca="1" si="96"/>
        <v>4</v>
      </c>
      <c r="AM50" s="7">
        <f t="shared" si="97"/>
        <v>0</v>
      </c>
      <c r="AN50" s="7">
        <f t="shared" si="98"/>
        <v>0</v>
      </c>
      <c r="AO50" s="7">
        <f t="shared" ca="1" si="99"/>
        <v>3.5</v>
      </c>
      <c r="AP50" s="7">
        <f t="shared" ca="1" si="100"/>
        <v>3</v>
      </c>
      <c r="AQ50" s="7">
        <f t="shared" ca="1" si="101"/>
        <v>2.2000000000000002</v>
      </c>
      <c r="AR50" s="7">
        <f t="shared" ca="1" si="102"/>
        <v>1</v>
      </c>
      <c r="AMG50" s="7"/>
      <c r="AMH50" s="7"/>
    </row>
    <row r="51" spans="1:1022">
      <c r="B51" s="14"/>
      <c r="C51" s="14" t="s">
        <v>24</v>
      </c>
      <c r="D51" s="7"/>
      <c r="E51" s="216"/>
      <c r="F51" s="7"/>
      <c r="G51" s="16">
        <f t="shared" si="4"/>
        <v>0</v>
      </c>
      <c r="H51" s="122" t="s">
        <v>68</v>
      </c>
      <c r="I51" s="122" t="s">
        <v>13</v>
      </c>
      <c r="J51" s="122" t="s">
        <v>208</v>
      </c>
      <c r="K51" s="147" t="str">
        <f>Eingabetabelle!$K$5</f>
        <v>Wasser</v>
      </c>
      <c r="L51" s="147" t="str">
        <f t="shared" si="86"/>
        <v>17x2FBHTeppichWasser</v>
      </c>
      <c r="M51" s="147">
        <f>MATCH($L51,Daten!$S$3:$S$50,0)+2</f>
        <v>3</v>
      </c>
      <c r="N51" s="17"/>
      <c r="O51" s="17"/>
      <c r="P51" s="3"/>
      <c r="Q51" s="3"/>
      <c r="R51" s="3"/>
      <c r="S51" s="3"/>
      <c r="T51" s="3"/>
      <c r="U51" s="227">
        <f>IF(T51&gt;0,T51,DH!$J$2-DH!$K$2)</f>
        <v>7</v>
      </c>
      <c r="V51" s="30">
        <f t="shared" si="87"/>
        <v>0</v>
      </c>
      <c r="W51" s="13">
        <f t="shared" si="88"/>
        <v>6000</v>
      </c>
      <c r="X51" s="15"/>
      <c r="Y51" s="218">
        <f t="shared" ca="1" si="89"/>
        <v>0</v>
      </c>
      <c r="Z51" s="134">
        <f t="shared" ca="1" si="90"/>
        <v>0</v>
      </c>
      <c r="AA51" s="134">
        <f t="shared" ca="1" si="91"/>
        <v>0</v>
      </c>
      <c r="AB51" s="233">
        <f t="shared" ca="1" si="92"/>
        <v>0</v>
      </c>
      <c r="AC51" s="233">
        <f t="shared" ca="1" si="93"/>
        <v>0</v>
      </c>
      <c r="AD51" s="7"/>
      <c r="AE51" s="152">
        <f t="shared" ca="1" si="94"/>
        <v>4</v>
      </c>
      <c r="AF51" s="13">
        <f ca="1">($E$1-U51/2)-INDIRECT(ADDRESS(ROW()-3,COLUMN()-2))</f>
        <v>17.5</v>
      </c>
      <c r="AG51" s="230">
        <f t="shared" ca="1" si="95"/>
        <v>0</v>
      </c>
      <c r="AH51" s="230" t="str">
        <f t="shared" si="11"/>
        <v/>
      </c>
      <c r="AI51" s="9"/>
      <c r="AL51" s="7">
        <f t="shared" ca="1" si="96"/>
        <v>4</v>
      </c>
      <c r="AM51" s="7">
        <f t="shared" si="97"/>
        <v>0</v>
      </c>
      <c r="AN51" s="7">
        <f t="shared" si="98"/>
        <v>0</v>
      </c>
      <c r="AO51" s="7">
        <f t="shared" ca="1" si="99"/>
        <v>3.5</v>
      </c>
      <c r="AP51" s="7">
        <f t="shared" ca="1" si="100"/>
        <v>3</v>
      </c>
      <c r="AQ51" s="7">
        <f t="shared" ca="1" si="101"/>
        <v>2.2000000000000002</v>
      </c>
      <c r="AR51" s="7">
        <f t="shared" ca="1" si="102"/>
        <v>1</v>
      </c>
      <c r="AMG51" s="7"/>
      <c r="AMH51" s="7"/>
    </row>
    <row r="52" spans="1:1022">
      <c r="B52" s="14"/>
      <c r="C52" s="14" t="s">
        <v>24</v>
      </c>
      <c r="D52" s="7"/>
      <c r="E52" s="216"/>
      <c r="F52" s="7"/>
      <c r="G52" s="16">
        <f t="shared" si="4"/>
        <v>0</v>
      </c>
      <c r="H52" s="122" t="s">
        <v>68</v>
      </c>
      <c r="I52" s="122" t="s">
        <v>13</v>
      </c>
      <c r="J52" s="122" t="s">
        <v>208</v>
      </c>
      <c r="K52" s="147" t="str">
        <f>Eingabetabelle!$K$5</f>
        <v>Wasser</v>
      </c>
      <c r="L52" s="147" t="str">
        <f t="shared" si="86"/>
        <v>17x2FBHTeppichWasser</v>
      </c>
      <c r="M52" s="147">
        <f>MATCH($L52,Daten!$S$3:$S$50,0)+2</f>
        <v>3</v>
      </c>
      <c r="N52" s="17"/>
      <c r="O52" s="17"/>
      <c r="P52" s="3"/>
      <c r="Q52" s="3"/>
      <c r="R52" s="3"/>
      <c r="S52" s="3"/>
      <c r="T52" s="3"/>
      <c r="U52" s="227">
        <f>IF(T52&gt;0,T52,DH!$J$2-DH!$K$2)</f>
        <v>7</v>
      </c>
      <c r="V52" s="30">
        <f t="shared" si="87"/>
        <v>0</v>
      </c>
      <c r="W52" s="13">
        <f t="shared" si="88"/>
        <v>6000</v>
      </c>
      <c r="X52" s="15"/>
      <c r="Y52" s="218">
        <f t="shared" ca="1" si="89"/>
        <v>0</v>
      </c>
      <c r="Z52" s="134">
        <f t="shared" ca="1" si="90"/>
        <v>0</v>
      </c>
      <c r="AA52" s="134">
        <f t="shared" ca="1" si="91"/>
        <v>0</v>
      </c>
      <c r="AB52" s="233">
        <f t="shared" ca="1" si="92"/>
        <v>0</v>
      </c>
      <c r="AC52" s="233">
        <f t="shared" ca="1" si="93"/>
        <v>0</v>
      </c>
      <c r="AD52" s="7"/>
      <c r="AE52" s="152">
        <f t="shared" ca="1" si="94"/>
        <v>4</v>
      </c>
      <c r="AF52" s="13">
        <f ca="1">($E$1-U52/2)-INDIRECT(ADDRESS(ROW()-4,COLUMN()-2))</f>
        <v>17.5</v>
      </c>
      <c r="AG52" s="230">
        <f t="shared" ca="1" si="95"/>
        <v>0</v>
      </c>
      <c r="AH52" s="230" t="str">
        <f t="shared" si="11"/>
        <v/>
      </c>
      <c r="AI52" s="9"/>
      <c r="AL52" s="7">
        <f t="shared" ca="1" si="96"/>
        <v>4</v>
      </c>
      <c r="AM52" s="7">
        <f t="shared" si="97"/>
        <v>0</v>
      </c>
      <c r="AN52" s="7">
        <f t="shared" si="98"/>
        <v>0</v>
      </c>
      <c r="AO52" s="7">
        <f t="shared" ca="1" si="99"/>
        <v>3.5</v>
      </c>
      <c r="AP52" s="7">
        <f t="shared" ca="1" si="100"/>
        <v>3</v>
      </c>
      <c r="AQ52" s="7">
        <f t="shared" ca="1" si="101"/>
        <v>2.2000000000000002</v>
      </c>
      <c r="AR52" s="7">
        <f t="shared" ca="1" si="102"/>
        <v>1</v>
      </c>
      <c r="AMG52" s="7"/>
      <c r="AMH52" s="7"/>
    </row>
    <row r="53" spans="1:1022">
      <c r="B53" s="14"/>
      <c r="C53" s="14" t="s">
        <v>25</v>
      </c>
      <c r="D53" s="7"/>
      <c r="E53" s="216"/>
      <c r="F53" s="7"/>
      <c r="G53" s="16">
        <f t="shared" si="4"/>
        <v>0</v>
      </c>
      <c r="H53" s="122" t="s">
        <v>68</v>
      </c>
      <c r="I53" s="122" t="s">
        <v>13</v>
      </c>
      <c r="J53" s="122" t="s">
        <v>208</v>
      </c>
      <c r="K53" s="147" t="str">
        <f>Eingabetabelle!$K$5</f>
        <v>Wasser</v>
      </c>
      <c r="L53" s="147" t="str">
        <f t="shared" si="86"/>
        <v>17x2FBHTeppichWasser</v>
      </c>
      <c r="M53" s="147">
        <f>MATCH($L53,Daten!$S$3:$S$50,0)+2</f>
        <v>3</v>
      </c>
      <c r="N53" s="17"/>
      <c r="O53" s="17"/>
      <c r="P53" s="3"/>
      <c r="Q53" s="3"/>
      <c r="R53" s="3"/>
      <c r="S53" s="3"/>
      <c r="T53" s="3"/>
      <c r="U53" s="227">
        <f>IF(T53&gt;0,T53,DH!$J$2-DH!$K$2)</f>
        <v>7</v>
      </c>
      <c r="V53" s="30">
        <f t="shared" si="87"/>
        <v>0</v>
      </c>
      <c r="W53" s="13">
        <f t="shared" si="88"/>
        <v>6000</v>
      </c>
      <c r="X53" s="15"/>
      <c r="Y53" s="218">
        <f t="shared" ca="1" si="89"/>
        <v>0</v>
      </c>
      <c r="Z53" s="134">
        <f t="shared" ca="1" si="90"/>
        <v>0</v>
      </c>
      <c r="AA53" s="134">
        <f t="shared" ca="1" si="91"/>
        <v>0</v>
      </c>
      <c r="AB53" s="233">
        <f t="shared" ca="1" si="92"/>
        <v>0</v>
      </c>
      <c r="AC53" s="233">
        <f t="shared" ca="1" si="93"/>
        <v>0</v>
      </c>
      <c r="AD53" s="7"/>
      <c r="AE53" s="152">
        <f t="shared" ca="1" si="94"/>
        <v>4</v>
      </c>
      <c r="AF53" s="13">
        <f ca="1">($E$1-U53/2)-INDIRECT(ADDRESS(ROW()-5,COLUMN()-2))</f>
        <v>17.5</v>
      </c>
      <c r="AG53" s="230">
        <f t="shared" ca="1" si="95"/>
        <v>0</v>
      </c>
      <c r="AH53" s="230" t="str">
        <f t="shared" si="11"/>
        <v/>
      </c>
      <c r="AI53" s="9"/>
      <c r="AL53" s="7">
        <f t="shared" ca="1" si="96"/>
        <v>4</v>
      </c>
      <c r="AM53" s="7">
        <f t="shared" si="97"/>
        <v>0</v>
      </c>
      <c r="AN53" s="7">
        <f t="shared" si="98"/>
        <v>0</v>
      </c>
      <c r="AO53" s="7">
        <f t="shared" ca="1" si="99"/>
        <v>3.5</v>
      </c>
      <c r="AP53" s="7">
        <f t="shared" ca="1" si="100"/>
        <v>3</v>
      </c>
      <c r="AQ53" s="7">
        <f t="shared" ca="1" si="101"/>
        <v>2.2000000000000002</v>
      </c>
      <c r="AR53" s="7">
        <f t="shared" ca="1" si="102"/>
        <v>1</v>
      </c>
      <c r="AMG53" s="7"/>
      <c r="AMH53" s="7"/>
    </row>
    <row r="54" spans="1:1022">
      <c r="B54" s="14"/>
      <c r="C54" s="14" t="s">
        <v>26</v>
      </c>
      <c r="D54" s="7"/>
      <c r="E54" s="216"/>
      <c r="F54" s="7"/>
      <c r="G54" s="16">
        <f t="shared" si="4"/>
        <v>0</v>
      </c>
      <c r="H54" s="122" t="s">
        <v>68</v>
      </c>
      <c r="I54" s="122" t="s">
        <v>13</v>
      </c>
      <c r="J54" s="122" t="s">
        <v>208</v>
      </c>
      <c r="K54" s="147" t="str">
        <f>Eingabetabelle!$K$5</f>
        <v>Wasser</v>
      </c>
      <c r="L54" s="147" t="str">
        <f t="shared" si="86"/>
        <v>17x2FBHTeppichWasser</v>
      </c>
      <c r="M54" s="147">
        <f>MATCH($L54,Daten!$S$3:$S$50,0)+2</f>
        <v>3</v>
      </c>
      <c r="N54" s="17"/>
      <c r="O54" s="17"/>
      <c r="P54" s="3"/>
      <c r="Q54" s="3"/>
      <c r="R54" s="3"/>
      <c r="S54" s="3"/>
      <c r="T54" s="3"/>
      <c r="U54" s="227">
        <f>IF(T54&gt;0,T54,DH!$J$2-DH!$K$2)</f>
        <v>7</v>
      </c>
      <c r="V54" s="30">
        <f t="shared" si="87"/>
        <v>0</v>
      </c>
      <c r="W54" s="13">
        <f t="shared" si="88"/>
        <v>6000</v>
      </c>
      <c r="X54" s="15"/>
      <c r="Y54" s="218">
        <f t="shared" ca="1" si="89"/>
        <v>0</v>
      </c>
      <c r="Z54" s="134">
        <f t="shared" ca="1" si="90"/>
        <v>0</v>
      </c>
      <c r="AA54" s="134">
        <f t="shared" ca="1" si="91"/>
        <v>0</v>
      </c>
      <c r="AB54" s="233">
        <f t="shared" ca="1" si="92"/>
        <v>0</v>
      </c>
      <c r="AC54" s="233">
        <f t="shared" ca="1" si="93"/>
        <v>0</v>
      </c>
      <c r="AD54" s="7"/>
      <c r="AE54" s="152">
        <f t="shared" ca="1" si="94"/>
        <v>4</v>
      </c>
      <c r="AF54" s="13">
        <f ca="1">($E$1-U54/2)-INDIRECT(ADDRESS(ROW()-6,COLUMN()-2))</f>
        <v>17.5</v>
      </c>
      <c r="AG54" s="230">
        <f t="shared" ca="1" si="95"/>
        <v>0</v>
      </c>
      <c r="AH54" s="230" t="str">
        <f t="shared" si="11"/>
        <v/>
      </c>
      <c r="AI54" s="9"/>
      <c r="AL54" s="7">
        <f t="shared" ca="1" si="96"/>
        <v>4</v>
      </c>
      <c r="AM54" s="7">
        <f t="shared" si="97"/>
        <v>0</v>
      </c>
      <c r="AN54" s="7">
        <f t="shared" si="98"/>
        <v>0</v>
      </c>
      <c r="AO54" s="7">
        <f t="shared" ca="1" si="99"/>
        <v>3.5</v>
      </c>
      <c r="AP54" s="7">
        <f t="shared" ca="1" si="100"/>
        <v>3</v>
      </c>
      <c r="AQ54" s="7">
        <f t="shared" ca="1" si="101"/>
        <v>2.2000000000000002</v>
      </c>
      <c r="AR54" s="7">
        <f t="shared" ca="1" si="102"/>
        <v>1</v>
      </c>
      <c r="AMG54" s="7"/>
      <c r="AMH54" s="7"/>
    </row>
    <row r="55" spans="1:1022">
      <c r="B55" s="14"/>
      <c r="C55" s="14" t="s">
        <v>27</v>
      </c>
      <c r="D55" s="7"/>
      <c r="E55" s="216"/>
      <c r="F55" s="7"/>
      <c r="G55" s="16">
        <f t="shared" si="4"/>
        <v>0</v>
      </c>
      <c r="H55" s="122" t="s">
        <v>68</v>
      </c>
      <c r="I55" s="122" t="s">
        <v>13</v>
      </c>
      <c r="J55" s="122" t="s">
        <v>208</v>
      </c>
      <c r="K55" s="147" t="str">
        <f>Eingabetabelle!$K$5</f>
        <v>Wasser</v>
      </c>
      <c r="L55" s="147" t="str">
        <f t="shared" si="86"/>
        <v>17x2FBHTeppichWasser</v>
      </c>
      <c r="M55" s="147">
        <f>MATCH($L55,Daten!$S$3:$S$50,0)+2</f>
        <v>3</v>
      </c>
      <c r="N55" s="17"/>
      <c r="O55" s="17"/>
      <c r="P55" s="3"/>
      <c r="Q55" s="3"/>
      <c r="R55" s="3"/>
      <c r="S55" s="3"/>
      <c r="T55" s="3"/>
      <c r="U55" s="227">
        <f>IF(T55&gt;0,T55,DH!$J$2-DH!$K$2)</f>
        <v>7</v>
      </c>
      <c r="V55" s="30">
        <f t="shared" si="87"/>
        <v>0</v>
      </c>
      <c r="W55" s="13">
        <f t="shared" si="88"/>
        <v>6000</v>
      </c>
      <c r="X55" s="15"/>
      <c r="Y55" s="218">
        <f t="shared" ca="1" si="89"/>
        <v>0</v>
      </c>
      <c r="Z55" s="134">
        <f t="shared" ca="1" si="90"/>
        <v>0</v>
      </c>
      <c r="AA55" s="134">
        <f t="shared" ca="1" si="91"/>
        <v>0</v>
      </c>
      <c r="AB55" s="233">
        <f t="shared" ca="1" si="92"/>
        <v>0</v>
      </c>
      <c r="AC55" s="233">
        <f t="shared" ca="1" si="93"/>
        <v>0</v>
      </c>
      <c r="AD55" s="7"/>
      <c r="AE55" s="152">
        <f t="shared" ca="1" si="94"/>
        <v>4</v>
      </c>
      <c r="AF55" s="13">
        <f ca="1">($E$1-U55/2)-INDIRECT(ADDRESS(ROW()-7,COLUMN()-2))</f>
        <v>17.5</v>
      </c>
      <c r="AG55" s="230">
        <f t="shared" ca="1" si="95"/>
        <v>0</v>
      </c>
      <c r="AH55" s="230" t="str">
        <f t="shared" si="11"/>
        <v/>
      </c>
      <c r="AI55" s="9"/>
      <c r="AL55" s="7">
        <f t="shared" ca="1" si="96"/>
        <v>4</v>
      </c>
      <c r="AM55" s="7">
        <f t="shared" si="97"/>
        <v>0</v>
      </c>
      <c r="AN55" s="7">
        <f t="shared" si="98"/>
        <v>0</v>
      </c>
      <c r="AO55" s="7">
        <f t="shared" ca="1" si="99"/>
        <v>3.5</v>
      </c>
      <c r="AP55" s="7">
        <f t="shared" ca="1" si="100"/>
        <v>3</v>
      </c>
      <c r="AQ55" s="7">
        <f t="shared" ca="1" si="101"/>
        <v>2.2000000000000002</v>
      </c>
      <c r="AR55" s="7">
        <f t="shared" ca="1" si="102"/>
        <v>1</v>
      </c>
      <c r="AMG55" s="7"/>
      <c r="AMH55" s="7"/>
    </row>
    <row r="56" spans="1:1022">
      <c r="A56">
        <v>7</v>
      </c>
      <c r="B56" s="32" t="str">
        <f ca="1">INDIRECT(ADDRESS($A56+1,1,1,1,"Eingabetabelle"))</f>
        <v>UG</v>
      </c>
      <c r="C56" s="32" t="str">
        <f ca="1">INDIRECT(ADDRESS($A56+1,2,1,1,"Eingabetabelle"))</f>
        <v>Raum_7</v>
      </c>
      <c r="D56" s="32" t="str">
        <f ca="1">IF(Eingabetabelle!$K$4="X",INDIRECT(ADDRESS(7,14,1,1,CONCATENATE($B56,"_",$C56))),INDIRECT(ADDRESS($A56+1,3,1,1,"Eingabetabelle")))</f>
        <v>Testraum</v>
      </c>
      <c r="E56" s="215">
        <f ca="1">IF(Eingabetabelle!$K$4="X",INDIRECT(ADDRESS(62,18,1,1,CONCATENATE($B56,"_",$C56))),INDIRECT(ADDRESS($A56+1,4,1,1,"Eingabetabelle")))</f>
        <v>0</v>
      </c>
      <c r="F56" s="32">
        <f ca="1">IF(Eingabetabelle!$K$4="X",INDIRECT(ADDRESS(17,7,1,1,CONCATENATE($B56,"_",$C56))),INDIRECT(ADDRESS($A56+1,5,1,1,"Eingabetabelle")))</f>
        <v>0</v>
      </c>
      <c r="G56" s="16">
        <f t="shared" si="4"/>
        <v>0</v>
      </c>
      <c r="H56" s="16"/>
      <c r="I56" s="16"/>
      <c r="J56" s="16"/>
      <c r="K56" s="147"/>
      <c r="L56" s="147"/>
      <c r="M56" s="147"/>
      <c r="N56" s="1">
        <f>SUM(N57:N63)</f>
        <v>0</v>
      </c>
      <c r="Q56" s="1">
        <f>SUM(Q57:Q62)</f>
        <v>0</v>
      </c>
      <c r="U56" s="13"/>
      <c r="V56" s="14"/>
      <c r="W56" s="13"/>
      <c r="X56" s="15">
        <f>SUM(N57:N63)</f>
        <v>0</v>
      </c>
      <c r="Y56" s="219"/>
      <c r="Z56" s="134"/>
      <c r="AA56" s="134"/>
      <c r="AB56" s="233"/>
      <c r="AC56" s="233"/>
      <c r="AD56" s="32">
        <f ca="1">IF(Eingabetabelle!$K$4="X",INDIRECT(ADDRESS(9,7,1,1,CONCATENATE($B56,"_",$C56))),INDIRECT(ADDRESS($A56+1,6,1,1,"Eingabetabelle")))</f>
        <v>24</v>
      </c>
      <c r="AE56" s="152"/>
      <c r="AF56" s="13"/>
      <c r="AG56" s="230"/>
      <c r="AH56" s="230"/>
      <c r="AI56" s="9">
        <f ca="1">SUM(AG57:AG62)</f>
        <v>0</v>
      </c>
      <c r="AJ56" s="7">
        <f ca="1">AI56-E56</f>
        <v>0</v>
      </c>
      <c r="AK56" s="237" t="str">
        <f ca="1">IF(E56&gt;0,AI56/E56,"")</f>
        <v/>
      </c>
      <c r="AMG56" s="7"/>
      <c r="AMH56" s="7"/>
    </row>
    <row r="57" spans="1:1022">
      <c r="B57" s="14"/>
      <c r="C57" s="14" t="s">
        <v>21</v>
      </c>
      <c r="D57" s="7"/>
      <c r="E57" s="216"/>
      <c r="F57" s="7"/>
      <c r="G57" s="16">
        <f t="shared" si="4"/>
        <v>0</v>
      </c>
      <c r="H57" s="122" t="s">
        <v>68</v>
      </c>
      <c r="I57" s="122" t="s">
        <v>13</v>
      </c>
      <c r="J57" s="122" t="s">
        <v>208</v>
      </c>
      <c r="K57" s="147" t="str">
        <f>Eingabetabelle!$K$5</f>
        <v>Wasser</v>
      </c>
      <c r="L57" s="147" t="str">
        <f t="shared" ref="L57:L63" si="103">H57&amp;I57&amp;J57&amp;K57</f>
        <v>17x2FBHTeppichWasser</v>
      </c>
      <c r="M57" s="147">
        <f>MATCH($L57,Daten!$S$3:$S$50,0)+2</f>
        <v>3</v>
      </c>
      <c r="N57" s="17"/>
      <c r="O57" s="17"/>
      <c r="P57" s="3"/>
      <c r="Q57" s="3"/>
      <c r="R57" s="31"/>
      <c r="S57" s="3"/>
      <c r="T57" s="3"/>
      <c r="U57" s="227">
        <f>IF(T57&gt;0,T57,DH!$J$2-DH!$K$2)</f>
        <v>7</v>
      </c>
      <c r="V57" s="30">
        <f t="shared" ref="V57:V63" si="104">P57+N57+O57</f>
        <v>0</v>
      </c>
      <c r="W57" s="13">
        <f t="shared" ref="W57:W63" si="105">$E$3</f>
        <v>6000</v>
      </c>
      <c r="X57" s="15"/>
      <c r="Y57" s="218">
        <f t="shared" ref="Y57:Y63" ca="1" si="106">INDIRECT(ADDRESS($M57,4,1,0,"Daten"),0)*Z57*Z57*V57</f>
        <v>0</v>
      </c>
      <c r="Z57" s="134">
        <f t="shared" ref="Z57:Z63" ca="1" si="107">AA57+AB57+AC57</f>
        <v>0</v>
      </c>
      <c r="AA57" s="134">
        <f t="shared" ref="AA57:AA63" ca="1" si="108">60*(AG57)/(INDIRECT(ADDRESS($M57,5,1,0,"Daten"),0)*(U57))</f>
        <v>0</v>
      </c>
      <c r="AB57" s="233">
        <f t="shared" ref="AB57:AB63" ca="1" si="109">IF(O$65&gt;0,60*((AG$65/O$65)*O57)/(INDIRECT(ADDRESS($M57,5,1,0,"Daten"),0)*($E$1-$E$2)),0)</f>
        <v>0</v>
      </c>
      <c r="AC57" s="233">
        <f t="shared" ref="AC57:AC63" ca="1" si="110">IF(P$72&gt;0,60*(P57*AG$72/P$72)/(INDIRECT(ADDRESS($M57,5,1,0,"Daten"),0)*($E$1-$E$2)),0)</f>
        <v>0</v>
      </c>
      <c r="AD57" s="7"/>
      <c r="AE57" s="152">
        <f t="shared" ref="AE57:AE63" ca="1" si="111">AL57+AM57+AN57</f>
        <v>4</v>
      </c>
      <c r="AF57" s="13">
        <f ca="1">($E$1-U57/2)-INDIRECT(ADDRESS(ROW()-1,COLUMN()-2))</f>
        <v>17.5</v>
      </c>
      <c r="AG57" s="230">
        <f t="shared" ref="AG57:AG63" ca="1" si="112">$AE57*$AF57*$Q57</f>
        <v>0</v>
      </c>
      <c r="AH57" s="230" t="str">
        <f t="shared" si="11"/>
        <v/>
      </c>
      <c r="AI57" s="9"/>
      <c r="AL57" s="7">
        <f t="shared" ref="AL57:AL63" ca="1" si="113">IF($G57&lt;0.1,(($G57-0.05)*(AP57-AO57)/0.05)+AO57,0)</f>
        <v>4</v>
      </c>
      <c r="AM57" s="7">
        <f t="shared" ref="AM57:AM63" si="114">IF($G57&lt;0.2,IF($G57&gt;=0.1,(($G57-0.1)*(AQ57-AP57)/0.1)+AP57,0),0)</f>
        <v>0</v>
      </c>
      <c r="AN57" s="7">
        <f t="shared" ref="AN57:AN63" si="115">IF($G57&gt;=0.2,(($G57-0.2)*(AR57-AQ57)/0.3)+AQ57,0)</f>
        <v>0</v>
      </c>
      <c r="AO57" s="7">
        <f t="shared" ref="AO57:AO63" ca="1" si="116">INDIRECT(ADDRESS($M57,10,1,0,"Daten"),0)</f>
        <v>3.5</v>
      </c>
      <c r="AP57" s="7">
        <f t="shared" ref="AP57:AP63" ca="1" si="117">INDIRECT(ADDRESS($M57,11,1,0,"Daten"),0)</f>
        <v>3</v>
      </c>
      <c r="AQ57" s="7">
        <f t="shared" ref="AQ57:AQ63" ca="1" si="118">INDIRECT(ADDRESS($M57,12,1,0,"Daten"),0)</f>
        <v>2.2000000000000002</v>
      </c>
      <c r="AR57" s="7">
        <f t="shared" ref="AR57:AR63" ca="1" si="119">INDIRECT(ADDRESS($M57,13,1,0,"Daten"),0)</f>
        <v>1</v>
      </c>
      <c r="AMG57" s="7"/>
      <c r="AMH57" s="7"/>
    </row>
    <row r="58" spans="1:1022">
      <c r="B58" s="14"/>
      <c r="C58" s="14" t="s">
        <v>22</v>
      </c>
      <c r="D58" s="7"/>
      <c r="E58" s="216"/>
      <c r="F58" s="7"/>
      <c r="G58" s="16">
        <f t="shared" si="4"/>
        <v>0</v>
      </c>
      <c r="H58" s="122" t="s">
        <v>68</v>
      </c>
      <c r="I58" s="122" t="s">
        <v>13</v>
      </c>
      <c r="J58" s="122" t="s">
        <v>208</v>
      </c>
      <c r="K58" s="147" t="str">
        <f>Eingabetabelle!$K$5</f>
        <v>Wasser</v>
      </c>
      <c r="L58" s="147" t="str">
        <f t="shared" si="103"/>
        <v>17x2FBHTeppichWasser</v>
      </c>
      <c r="M58" s="147">
        <f>MATCH($L58,Daten!$S$3:$S$50,0)+2</f>
        <v>3</v>
      </c>
      <c r="N58" s="17"/>
      <c r="O58" s="17"/>
      <c r="P58" s="3"/>
      <c r="Q58" s="3"/>
      <c r="R58" s="3"/>
      <c r="S58" s="3"/>
      <c r="T58" s="3"/>
      <c r="U58" s="227">
        <f>IF(T58&gt;0,T58,DH!$J$2-DH!$K$2)</f>
        <v>7</v>
      </c>
      <c r="V58" s="30">
        <f t="shared" si="104"/>
        <v>0</v>
      </c>
      <c r="W58" s="13">
        <f t="shared" si="105"/>
        <v>6000</v>
      </c>
      <c r="X58" s="15"/>
      <c r="Y58" s="218">
        <f t="shared" ca="1" si="106"/>
        <v>0</v>
      </c>
      <c r="Z58" s="134">
        <f t="shared" ca="1" si="107"/>
        <v>0</v>
      </c>
      <c r="AA58" s="134">
        <f t="shared" ca="1" si="108"/>
        <v>0</v>
      </c>
      <c r="AB58" s="233">
        <f t="shared" ca="1" si="109"/>
        <v>0</v>
      </c>
      <c r="AC58" s="233">
        <f t="shared" ca="1" si="110"/>
        <v>0</v>
      </c>
      <c r="AD58" s="7"/>
      <c r="AE58" s="152">
        <f t="shared" ca="1" si="111"/>
        <v>4</v>
      </c>
      <c r="AF58" s="13">
        <f ca="1">($E$1-U58/2)-INDIRECT(ADDRESS(ROW()-2,COLUMN()-2))</f>
        <v>17.5</v>
      </c>
      <c r="AG58" s="230">
        <f t="shared" ca="1" si="112"/>
        <v>0</v>
      </c>
      <c r="AH58" s="230" t="str">
        <f t="shared" si="11"/>
        <v/>
      </c>
      <c r="AI58" s="9"/>
      <c r="AL58" s="7">
        <f t="shared" ca="1" si="113"/>
        <v>4</v>
      </c>
      <c r="AM58" s="7">
        <f t="shared" si="114"/>
        <v>0</v>
      </c>
      <c r="AN58" s="7">
        <f t="shared" si="115"/>
        <v>0</v>
      </c>
      <c r="AO58" s="7">
        <f t="shared" ca="1" si="116"/>
        <v>3.5</v>
      </c>
      <c r="AP58" s="7">
        <f t="shared" ca="1" si="117"/>
        <v>3</v>
      </c>
      <c r="AQ58" s="7">
        <f t="shared" ca="1" si="118"/>
        <v>2.2000000000000002</v>
      </c>
      <c r="AR58" s="7">
        <f t="shared" ca="1" si="119"/>
        <v>1</v>
      </c>
      <c r="AMG58" s="7"/>
      <c r="AMH58" s="7"/>
    </row>
    <row r="59" spans="1:1022">
      <c r="B59" s="14"/>
      <c r="C59" s="14" t="s">
        <v>24</v>
      </c>
      <c r="D59" s="7"/>
      <c r="E59" s="216"/>
      <c r="F59" s="7"/>
      <c r="G59" s="16">
        <f t="shared" si="4"/>
        <v>0</v>
      </c>
      <c r="H59" s="122" t="s">
        <v>68</v>
      </c>
      <c r="I59" s="122" t="s">
        <v>13</v>
      </c>
      <c r="J59" s="122" t="s">
        <v>208</v>
      </c>
      <c r="K59" s="147" t="str">
        <f>Eingabetabelle!$K$5</f>
        <v>Wasser</v>
      </c>
      <c r="L59" s="147" t="str">
        <f t="shared" si="103"/>
        <v>17x2FBHTeppichWasser</v>
      </c>
      <c r="M59" s="147">
        <f>MATCH($L59,Daten!$S$3:$S$50,0)+2</f>
        <v>3</v>
      </c>
      <c r="N59" s="17"/>
      <c r="O59" s="17"/>
      <c r="P59" s="3"/>
      <c r="Q59" s="3"/>
      <c r="R59" s="3"/>
      <c r="S59" s="3"/>
      <c r="T59" s="3"/>
      <c r="U59" s="227">
        <f>IF(T59&gt;0,T59,DH!$J$2-DH!$K$2)</f>
        <v>7</v>
      </c>
      <c r="V59" s="30">
        <f t="shared" si="104"/>
        <v>0</v>
      </c>
      <c r="W59" s="13">
        <f t="shared" si="105"/>
        <v>6000</v>
      </c>
      <c r="X59" s="15"/>
      <c r="Y59" s="218">
        <f t="shared" ca="1" si="106"/>
        <v>0</v>
      </c>
      <c r="Z59" s="134">
        <f t="shared" ca="1" si="107"/>
        <v>0</v>
      </c>
      <c r="AA59" s="134">
        <f t="shared" ca="1" si="108"/>
        <v>0</v>
      </c>
      <c r="AB59" s="233">
        <f t="shared" ca="1" si="109"/>
        <v>0</v>
      </c>
      <c r="AC59" s="233">
        <f t="shared" ca="1" si="110"/>
        <v>0</v>
      </c>
      <c r="AD59" s="7"/>
      <c r="AE59" s="152">
        <f t="shared" ca="1" si="111"/>
        <v>4</v>
      </c>
      <c r="AF59" s="13">
        <f ca="1">($E$1-U59/2)-INDIRECT(ADDRESS(ROW()-3,COLUMN()-2))</f>
        <v>17.5</v>
      </c>
      <c r="AG59" s="230">
        <f t="shared" ca="1" si="112"/>
        <v>0</v>
      </c>
      <c r="AH59" s="230" t="str">
        <f t="shared" si="11"/>
        <v/>
      </c>
      <c r="AI59" s="9"/>
      <c r="AL59" s="7">
        <f t="shared" ca="1" si="113"/>
        <v>4</v>
      </c>
      <c r="AM59" s="7">
        <f t="shared" si="114"/>
        <v>0</v>
      </c>
      <c r="AN59" s="7">
        <f t="shared" si="115"/>
        <v>0</v>
      </c>
      <c r="AO59" s="7">
        <f t="shared" ca="1" si="116"/>
        <v>3.5</v>
      </c>
      <c r="AP59" s="7">
        <f t="shared" ca="1" si="117"/>
        <v>3</v>
      </c>
      <c r="AQ59" s="7">
        <f t="shared" ca="1" si="118"/>
        <v>2.2000000000000002</v>
      </c>
      <c r="AR59" s="7">
        <f t="shared" ca="1" si="119"/>
        <v>1</v>
      </c>
      <c r="AMG59" s="7"/>
      <c r="AMH59" s="7"/>
    </row>
    <row r="60" spans="1:1022">
      <c r="B60" s="14"/>
      <c r="C60" s="14" t="s">
        <v>24</v>
      </c>
      <c r="D60" s="7"/>
      <c r="E60" s="216"/>
      <c r="F60" s="7"/>
      <c r="G60" s="16">
        <f t="shared" si="4"/>
        <v>0</v>
      </c>
      <c r="H60" s="122" t="s">
        <v>68</v>
      </c>
      <c r="I60" s="122" t="s">
        <v>13</v>
      </c>
      <c r="J60" s="122" t="s">
        <v>208</v>
      </c>
      <c r="K60" s="147" t="str">
        <f>Eingabetabelle!$K$5</f>
        <v>Wasser</v>
      </c>
      <c r="L60" s="147" t="str">
        <f t="shared" si="103"/>
        <v>17x2FBHTeppichWasser</v>
      </c>
      <c r="M60" s="147">
        <f>MATCH($L60,Daten!$S$3:$S$50,0)+2</f>
        <v>3</v>
      </c>
      <c r="N60" s="17"/>
      <c r="O60" s="17"/>
      <c r="P60" s="3"/>
      <c r="Q60" s="3"/>
      <c r="R60" s="3"/>
      <c r="S60" s="3"/>
      <c r="T60" s="3"/>
      <c r="U60" s="227">
        <f>IF(T60&gt;0,T60,DH!$J$2-DH!$K$2)</f>
        <v>7</v>
      </c>
      <c r="V60" s="30">
        <f t="shared" si="104"/>
        <v>0</v>
      </c>
      <c r="W60" s="13">
        <f t="shared" si="105"/>
        <v>6000</v>
      </c>
      <c r="X60" s="15"/>
      <c r="Y60" s="218">
        <f t="shared" ca="1" si="106"/>
        <v>0</v>
      </c>
      <c r="Z60" s="134">
        <f t="shared" ca="1" si="107"/>
        <v>0</v>
      </c>
      <c r="AA60" s="134">
        <f t="shared" ca="1" si="108"/>
        <v>0</v>
      </c>
      <c r="AB60" s="233">
        <f t="shared" ca="1" si="109"/>
        <v>0</v>
      </c>
      <c r="AC60" s="233">
        <f t="shared" ca="1" si="110"/>
        <v>0</v>
      </c>
      <c r="AD60" s="7"/>
      <c r="AE60" s="152">
        <f t="shared" ca="1" si="111"/>
        <v>4</v>
      </c>
      <c r="AF60" s="13">
        <f ca="1">($E$1-U60/2)-INDIRECT(ADDRESS(ROW()-4,COLUMN()-2))</f>
        <v>17.5</v>
      </c>
      <c r="AG60" s="230">
        <f t="shared" ca="1" si="112"/>
        <v>0</v>
      </c>
      <c r="AH60" s="230" t="str">
        <f t="shared" si="11"/>
        <v/>
      </c>
      <c r="AI60" s="9"/>
      <c r="AL60" s="7">
        <f t="shared" ca="1" si="113"/>
        <v>4</v>
      </c>
      <c r="AM60" s="7">
        <f t="shared" si="114"/>
        <v>0</v>
      </c>
      <c r="AN60" s="7">
        <f t="shared" si="115"/>
        <v>0</v>
      </c>
      <c r="AO60" s="7">
        <f t="shared" ca="1" si="116"/>
        <v>3.5</v>
      </c>
      <c r="AP60" s="7">
        <f t="shared" ca="1" si="117"/>
        <v>3</v>
      </c>
      <c r="AQ60" s="7">
        <f t="shared" ca="1" si="118"/>
        <v>2.2000000000000002</v>
      </c>
      <c r="AR60" s="7">
        <f t="shared" ca="1" si="119"/>
        <v>1</v>
      </c>
      <c r="AMG60" s="7"/>
      <c r="AMH60" s="7"/>
    </row>
    <row r="61" spans="1:1022">
      <c r="B61" s="14"/>
      <c r="C61" s="14" t="s">
        <v>25</v>
      </c>
      <c r="D61" s="7"/>
      <c r="E61" s="216"/>
      <c r="F61" s="7"/>
      <c r="G61" s="16">
        <f t="shared" si="4"/>
        <v>0</v>
      </c>
      <c r="H61" s="122" t="s">
        <v>68</v>
      </c>
      <c r="I61" s="122" t="s">
        <v>13</v>
      </c>
      <c r="J61" s="122" t="s">
        <v>208</v>
      </c>
      <c r="K61" s="147" t="str">
        <f>Eingabetabelle!$K$5</f>
        <v>Wasser</v>
      </c>
      <c r="L61" s="147" t="str">
        <f t="shared" si="103"/>
        <v>17x2FBHTeppichWasser</v>
      </c>
      <c r="M61" s="147">
        <f>MATCH($L61,Daten!$S$3:$S$50,0)+2</f>
        <v>3</v>
      </c>
      <c r="N61" s="17"/>
      <c r="O61" s="17"/>
      <c r="P61" s="3"/>
      <c r="Q61" s="3"/>
      <c r="R61" s="3"/>
      <c r="S61" s="3"/>
      <c r="T61" s="3"/>
      <c r="U61" s="227">
        <f>IF(T61&gt;0,T61,DH!$J$2-DH!$K$2)</f>
        <v>7</v>
      </c>
      <c r="V61" s="30">
        <f t="shared" si="104"/>
        <v>0</v>
      </c>
      <c r="W61" s="13">
        <f t="shared" si="105"/>
        <v>6000</v>
      </c>
      <c r="X61" s="15"/>
      <c r="Y61" s="218">
        <f t="shared" ca="1" si="106"/>
        <v>0</v>
      </c>
      <c r="Z61" s="134">
        <f t="shared" ca="1" si="107"/>
        <v>0</v>
      </c>
      <c r="AA61" s="134">
        <f t="shared" ca="1" si="108"/>
        <v>0</v>
      </c>
      <c r="AB61" s="233">
        <f t="shared" ca="1" si="109"/>
        <v>0</v>
      </c>
      <c r="AC61" s="233">
        <f t="shared" ca="1" si="110"/>
        <v>0</v>
      </c>
      <c r="AD61" s="7"/>
      <c r="AE61" s="152">
        <f t="shared" ca="1" si="111"/>
        <v>4</v>
      </c>
      <c r="AF61" s="13">
        <f ca="1">($E$1-U61/2)-INDIRECT(ADDRESS(ROW()-5,COLUMN()-2))</f>
        <v>17.5</v>
      </c>
      <c r="AG61" s="230">
        <f t="shared" ca="1" si="112"/>
        <v>0</v>
      </c>
      <c r="AH61" s="230" t="str">
        <f t="shared" si="11"/>
        <v/>
      </c>
      <c r="AI61" s="9"/>
      <c r="AL61" s="7">
        <f t="shared" ca="1" si="113"/>
        <v>4</v>
      </c>
      <c r="AM61" s="7">
        <f t="shared" si="114"/>
        <v>0</v>
      </c>
      <c r="AN61" s="7">
        <f t="shared" si="115"/>
        <v>0</v>
      </c>
      <c r="AO61" s="7">
        <f t="shared" ca="1" si="116"/>
        <v>3.5</v>
      </c>
      <c r="AP61" s="7">
        <f t="shared" ca="1" si="117"/>
        <v>3</v>
      </c>
      <c r="AQ61" s="7">
        <f t="shared" ca="1" si="118"/>
        <v>2.2000000000000002</v>
      </c>
      <c r="AR61" s="7">
        <f t="shared" ca="1" si="119"/>
        <v>1</v>
      </c>
      <c r="AMG61" s="7"/>
      <c r="AMH61" s="7"/>
    </row>
    <row r="62" spans="1:1022">
      <c r="B62" s="14"/>
      <c r="C62" s="14" t="s">
        <v>26</v>
      </c>
      <c r="D62" s="7"/>
      <c r="E62" s="216"/>
      <c r="F62" s="7"/>
      <c r="G62" s="16">
        <f t="shared" si="4"/>
        <v>0</v>
      </c>
      <c r="H62" s="122" t="s">
        <v>68</v>
      </c>
      <c r="I62" s="122" t="s">
        <v>13</v>
      </c>
      <c r="J62" s="122" t="s">
        <v>208</v>
      </c>
      <c r="K62" s="147" t="str">
        <f>Eingabetabelle!$K$5</f>
        <v>Wasser</v>
      </c>
      <c r="L62" s="147" t="str">
        <f t="shared" si="103"/>
        <v>17x2FBHTeppichWasser</v>
      </c>
      <c r="M62" s="147">
        <f>MATCH($L62,Daten!$S$3:$S$50,0)+2</f>
        <v>3</v>
      </c>
      <c r="N62" s="17"/>
      <c r="O62" s="17"/>
      <c r="P62" s="3"/>
      <c r="Q62" s="3"/>
      <c r="R62" s="3"/>
      <c r="S62" s="3"/>
      <c r="T62" s="3"/>
      <c r="U62" s="227">
        <f>IF(T62&gt;0,T62,DH!$J$2-DH!$K$2)</f>
        <v>7</v>
      </c>
      <c r="V62" s="30">
        <f t="shared" si="104"/>
        <v>0</v>
      </c>
      <c r="W62" s="13">
        <f t="shared" si="105"/>
        <v>6000</v>
      </c>
      <c r="X62" s="15"/>
      <c r="Y62" s="218">
        <f t="shared" ca="1" si="106"/>
        <v>0</v>
      </c>
      <c r="Z62" s="134">
        <f t="shared" ca="1" si="107"/>
        <v>0</v>
      </c>
      <c r="AA62" s="134">
        <f t="shared" ca="1" si="108"/>
        <v>0</v>
      </c>
      <c r="AB62" s="233">
        <f t="shared" ca="1" si="109"/>
        <v>0</v>
      </c>
      <c r="AC62" s="233">
        <f t="shared" ca="1" si="110"/>
        <v>0</v>
      </c>
      <c r="AD62" s="7"/>
      <c r="AE62" s="152">
        <f t="shared" ca="1" si="111"/>
        <v>4</v>
      </c>
      <c r="AF62" s="13">
        <f ca="1">($E$1-U62/2)-INDIRECT(ADDRESS(ROW()-6,COLUMN()-2))</f>
        <v>17.5</v>
      </c>
      <c r="AG62" s="230">
        <f t="shared" ca="1" si="112"/>
        <v>0</v>
      </c>
      <c r="AH62" s="230" t="str">
        <f t="shared" si="11"/>
        <v/>
      </c>
      <c r="AI62" s="9"/>
      <c r="AL62" s="7">
        <f t="shared" ca="1" si="113"/>
        <v>4</v>
      </c>
      <c r="AM62" s="7">
        <f t="shared" si="114"/>
        <v>0</v>
      </c>
      <c r="AN62" s="7">
        <f t="shared" si="115"/>
        <v>0</v>
      </c>
      <c r="AO62" s="7">
        <f t="shared" ca="1" si="116"/>
        <v>3.5</v>
      </c>
      <c r="AP62" s="7">
        <f t="shared" ca="1" si="117"/>
        <v>3</v>
      </c>
      <c r="AQ62" s="7">
        <f t="shared" ca="1" si="118"/>
        <v>2.2000000000000002</v>
      </c>
      <c r="AR62" s="7">
        <f t="shared" ca="1" si="119"/>
        <v>1</v>
      </c>
      <c r="AMG62" s="7"/>
      <c r="AMH62" s="7"/>
    </row>
    <row r="63" spans="1:1022">
      <c r="B63" s="14"/>
      <c r="C63" s="14" t="s">
        <v>27</v>
      </c>
      <c r="D63" s="7"/>
      <c r="E63" s="216"/>
      <c r="F63" s="7"/>
      <c r="G63" s="16">
        <f t="shared" si="4"/>
        <v>0</v>
      </c>
      <c r="H63" s="122" t="s">
        <v>68</v>
      </c>
      <c r="I63" s="122" t="s">
        <v>13</v>
      </c>
      <c r="J63" s="122" t="s">
        <v>208</v>
      </c>
      <c r="K63" s="147" t="str">
        <f>Eingabetabelle!$K$5</f>
        <v>Wasser</v>
      </c>
      <c r="L63" s="147" t="str">
        <f t="shared" si="103"/>
        <v>17x2FBHTeppichWasser</v>
      </c>
      <c r="M63" s="147">
        <f>MATCH($L63,Daten!$S$3:$S$50,0)+2</f>
        <v>3</v>
      </c>
      <c r="N63" s="17"/>
      <c r="O63" s="17"/>
      <c r="P63" s="3"/>
      <c r="Q63" s="3"/>
      <c r="R63" s="3"/>
      <c r="S63" s="3"/>
      <c r="T63" s="3"/>
      <c r="U63" s="227">
        <f>IF(T63&gt;0,T63,DH!$J$2-DH!$K$2)</f>
        <v>7</v>
      </c>
      <c r="V63" s="30">
        <f t="shared" si="104"/>
        <v>0</v>
      </c>
      <c r="W63" s="13">
        <f t="shared" si="105"/>
        <v>6000</v>
      </c>
      <c r="X63" s="15"/>
      <c r="Y63" s="218">
        <f t="shared" ca="1" si="106"/>
        <v>0</v>
      </c>
      <c r="Z63" s="134">
        <f t="shared" ca="1" si="107"/>
        <v>0</v>
      </c>
      <c r="AA63" s="134">
        <f t="shared" ca="1" si="108"/>
        <v>0</v>
      </c>
      <c r="AB63" s="233">
        <f t="shared" ca="1" si="109"/>
        <v>0</v>
      </c>
      <c r="AC63" s="233">
        <f t="shared" ca="1" si="110"/>
        <v>0</v>
      </c>
      <c r="AD63" s="7"/>
      <c r="AE63" s="152">
        <f t="shared" ca="1" si="111"/>
        <v>4</v>
      </c>
      <c r="AF63" s="13">
        <f ca="1">($E$1-U63/2)-INDIRECT(ADDRESS(ROW()-7,COLUMN()-2))</f>
        <v>17.5</v>
      </c>
      <c r="AG63" s="230">
        <f t="shared" ca="1" si="112"/>
        <v>0</v>
      </c>
      <c r="AH63" s="230" t="str">
        <f t="shared" si="11"/>
        <v/>
      </c>
      <c r="AI63" s="9"/>
      <c r="AL63" s="7">
        <f t="shared" ca="1" si="113"/>
        <v>4</v>
      </c>
      <c r="AM63" s="7">
        <f t="shared" si="114"/>
        <v>0</v>
      </c>
      <c r="AN63" s="7">
        <f t="shared" si="115"/>
        <v>0</v>
      </c>
      <c r="AO63" s="7">
        <f t="shared" ca="1" si="116"/>
        <v>3.5</v>
      </c>
      <c r="AP63" s="7">
        <f t="shared" ca="1" si="117"/>
        <v>3</v>
      </c>
      <c r="AQ63" s="7">
        <f t="shared" ca="1" si="118"/>
        <v>2.2000000000000002</v>
      </c>
      <c r="AR63" s="7">
        <f t="shared" ca="1" si="119"/>
        <v>1</v>
      </c>
      <c r="AMG63" s="7"/>
      <c r="AMH63" s="7"/>
    </row>
    <row r="64" spans="1:1022">
      <c r="A64">
        <v>8</v>
      </c>
      <c r="B64" s="32" t="str">
        <f ca="1">INDIRECT(ADDRESS($A64+1,1,1,1,"Eingabetabelle"))</f>
        <v>UG</v>
      </c>
      <c r="C64" s="32" t="str">
        <f ca="1">INDIRECT(ADDRESS($A64+1,2,1,1,"Eingabetabelle"))</f>
        <v>Raum_1.1</v>
      </c>
      <c r="D64" s="32" t="str">
        <f ca="1">IF(Eingabetabelle!$K$4="X",INDIRECT(ADDRESS(7,14,1,1,CONCATENATE($B64,"_",$C64))),INDIRECT(ADDRESS($A64+1,3,1,1,"Eingabetabelle")))</f>
        <v>Testraum</v>
      </c>
      <c r="E64" s="215">
        <f ca="1">IF(Eingabetabelle!$K$4="X",INDIRECT(ADDRESS(62,18,1,1,CONCATENATE($B64,"_",$C64))),INDIRECT(ADDRESS($A64+1,4,1,1,"Eingabetabelle")))</f>
        <v>0</v>
      </c>
      <c r="F64" s="32">
        <f ca="1">IF(Eingabetabelle!$K$4="X",INDIRECT(ADDRESS(17,7,1,1,CONCATENATE($B64,"_",$C64))),INDIRECT(ADDRESS($A64+1,5,1,1,"Eingabetabelle")))</f>
        <v>0</v>
      </c>
      <c r="G64" s="16">
        <f t="shared" si="4"/>
        <v>0</v>
      </c>
      <c r="H64" s="16"/>
      <c r="I64" s="16"/>
      <c r="J64" s="16"/>
      <c r="K64" s="147"/>
      <c r="L64" s="147"/>
      <c r="M64" s="147"/>
      <c r="N64" s="1">
        <f>SUM(N65:N71)</f>
        <v>0</v>
      </c>
      <c r="U64" s="13"/>
      <c r="V64" s="14"/>
      <c r="W64" s="13"/>
      <c r="X64" s="15">
        <f>O65+SUM(N66:N70)</f>
        <v>15</v>
      </c>
      <c r="Y64" s="219"/>
      <c r="Z64" s="134"/>
      <c r="AA64" s="134"/>
      <c r="AB64" s="233"/>
      <c r="AC64" s="233"/>
      <c r="AD64" s="32">
        <f ca="1">IF(Eingabetabelle!$K$4="X",INDIRECT(ADDRESS(9,7,1,1,CONCATENATE($B64,"_",$C64))),INDIRECT(ADDRESS($A64+1,6,1,1,"Eingabetabelle")))</f>
        <v>24</v>
      </c>
      <c r="AE64" s="152"/>
      <c r="AF64" s="13"/>
      <c r="AG64" s="230"/>
      <c r="AH64" s="230"/>
      <c r="AI64" s="9">
        <f ca="1">SUM(AG65:AG70)</f>
        <v>105</v>
      </c>
      <c r="AJ64" s="7">
        <f ca="1">AI64-E64</f>
        <v>105</v>
      </c>
      <c r="AK64" s="237" t="str">
        <f ca="1">IF(E64&gt;0,AI64/E64,"")</f>
        <v/>
      </c>
      <c r="AMG64" s="7"/>
      <c r="AMH64" s="7"/>
    </row>
    <row r="65" spans="1:1022">
      <c r="B65" s="14"/>
      <c r="C65" s="1" t="s">
        <v>29</v>
      </c>
      <c r="D65" s="7"/>
      <c r="E65" s="216"/>
      <c r="F65" s="7"/>
      <c r="G65" s="16">
        <f t="shared" si="4"/>
        <v>0</v>
      </c>
      <c r="H65" s="122" t="s">
        <v>68</v>
      </c>
      <c r="I65" s="122" t="s">
        <v>13</v>
      </c>
      <c r="J65" s="122" t="s">
        <v>208</v>
      </c>
      <c r="K65" s="147" t="str">
        <f>Eingabetabelle!$K$5</f>
        <v>Wasser</v>
      </c>
      <c r="L65" s="147" t="str">
        <f t="shared" ref="L65:L70" si="120">H65&amp;I65&amp;J65&amp;K65</f>
        <v>17x2FBHTeppichWasser</v>
      </c>
      <c r="M65" s="147">
        <f>MATCH($L65,Daten!$S$3:$S$50,0)+2</f>
        <v>3</v>
      </c>
      <c r="O65" s="1">
        <f>SUM(O9:O63)</f>
        <v>15</v>
      </c>
      <c r="R65" s="1">
        <f>SUM(R9:R63)</f>
        <v>1.5</v>
      </c>
      <c r="U65" s="227">
        <f>DH!$J$2-DH!$K$2</f>
        <v>7</v>
      </c>
      <c r="V65" s="30">
        <f t="shared" ref="V65:V70" si="121">P65+N65+O65</f>
        <v>15</v>
      </c>
      <c r="W65" s="13">
        <f t="shared" ref="W65:W70" si="122">$E$3</f>
        <v>6000</v>
      </c>
      <c r="X65" s="15"/>
      <c r="Y65" s="219"/>
      <c r="Z65" s="134"/>
      <c r="AA65" s="134"/>
      <c r="AB65" s="233"/>
      <c r="AC65" s="233"/>
      <c r="AD65" s="7"/>
      <c r="AE65" s="152">
        <f ca="1">AL65+AM65+AN65</f>
        <v>4</v>
      </c>
      <c r="AF65" s="13">
        <f ca="1">($E$1-U65/2)-INDIRECT(ADDRESS(ROW()-1,COLUMN()-2))</f>
        <v>17.5</v>
      </c>
      <c r="AG65" s="230">
        <f ca="1">$AE65*$AF65*$R65</f>
        <v>105</v>
      </c>
      <c r="AH65" s="230" t="str">
        <f t="shared" si="11"/>
        <v/>
      </c>
      <c r="AI65" s="9"/>
      <c r="AL65" s="7">
        <f t="shared" ref="AL65:AL70" ca="1" si="123">IF($G65&lt;0.1,(($G65-0.05)*(AP65-AO65)/0.05)+AO65,0)</f>
        <v>4</v>
      </c>
      <c r="AM65" s="7">
        <f t="shared" ref="AM65:AM70" si="124">IF($G65&lt;0.2,IF($G65&gt;=0.1,(($G65-0.1)*(AQ65-AP65)/0.1)+AP65,0),0)</f>
        <v>0</v>
      </c>
      <c r="AN65" s="7">
        <f t="shared" ref="AN65:AN70" si="125">IF($G65&gt;=0.2,(($G65-0.2)*(AR65-AQ65)/0.3)+AQ65,0)</f>
        <v>0</v>
      </c>
      <c r="AO65" s="7">
        <f t="shared" ref="AO65:AO70" ca="1" si="126">INDIRECT(ADDRESS($M65,10,1,0,"Daten"),0)</f>
        <v>3.5</v>
      </c>
      <c r="AP65" s="7">
        <f t="shared" ref="AP65:AP70" ca="1" si="127">INDIRECT(ADDRESS($M65,11,1,0,"Daten"),0)</f>
        <v>3</v>
      </c>
      <c r="AQ65" s="7">
        <f t="shared" ref="AQ65:AQ70" ca="1" si="128">INDIRECT(ADDRESS($M65,12,1,0,"Daten"),0)</f>
        <v>2.2000000000000002</v>
      </c>
      <c r="AR65" s="7">
        <f t="shared" ref="AR65:AR70" ca="1" si="129">INDIRECT(ADDRESS($M65,13,1,0,"Daten"),0)</f>
        <v>1</v>
      </c>
      <c r="AMG65" s="7"/>
      <c r="AMH65" s="7"/>
    </row>
    <row r="66" spans="1:1022">
      <c r="B66" s="14"/>
      <c r="C66" s="14" t="s">
        <v>22</v>
      </c>
      <c r="D66" s="7"/>
      <c r="E66" s="216"/>
      <c r="F66" s="7"/>
      <c r="G66" s="16">
        <f t="shared" si="4"/>
        <v>0</v>
      </c>
      <c r="H66" s="122" t="s">
        <v>68</v>
      </c>
      <c r="I66" s="122" t="s">
        <v>13</v>
      </c>
      <c r="J66" s="122" t="s">
        <v>208</v>
      </c>
      <c r="K66" s="147" t="str">
        <f>Eingabetabelle!$K$5</f>
        <v>Wasser</v>
      </c>
      <c r="L66" s="147" t="str">
        <f t="shared" si="120"/>
        <v>17x2FBHTeppichWasser</v>
      </c>
      <c r="M66" s="147">
        <f>MATCH($L66,Daten!$S$3:$S$50,0)+2</f>
        <v>3</v>
      </c>
      <c r="N66" s="17"/>
      <c r="O66" s="17"/>
      <c r="P66" s="3"/>
      <c r="Q66" s="3"/>
      <c r="R66" s="3"/>
      <c r="S66" s="3"/>
      <c r="U66" s="227">
        <f>DH!$J$2-DH!$K$2</f>
        <v>7</v>
      </c>
      <c r="V66" s="30">
        <f t="shared" si="121"/>
        <v>0</v>
      </c>
      <c r="W66" s="13">
        <f t="shared" si="122"/>
        <v>6000</v>
      </c>
      <c r="X66" s="15"/>
      <c r="Y66" s="218">
        <f ca="1">INDIRECT(ADDRESS($M66,4,1,0,"Daten"),0)*Z66*Z66*V66</f>
        <v>0</v>
      </c>
      <c r="Z66" s="134">
        <f ca="1">AA66+AB66+AC66</f>
        <v>0</v>
      </c>
      <c r="AA66" s="134">
        <f t="shared" ref="AA66:AA70" ca="1" si="130">60*(AG66)/(INDIRECT(ADDRESS($M66,5,1,0,"Daten"),0)*(U66))</f>
        <v>0</v>
      </c>
      <c r="AB66" s="233">
        <f ca="1">IF(O$65&gt;0,60*((AG$65/O$65)*O66)/(INDIRECT(ADDRESS($M66,5,1,0,"Daten"),0)*($E$1-$E$2)),0)</f>
        <v>0</v>
      </c>
      <c r="AC66" s="233">
        <f ca="1">IF(P$72&gt;0,60*(P66*AG$72/P$72)/(INDIRECT(ADDRESS($M66,5,1,0,"Daten"),0)*($E$1-$E$2)),0)</f>
        <v>0</v>
      </c>
      <c r="AD66" s="7"/>
      <c r="AE66" s="152">
        <f t="shared" ref="AE66:AE77" ca="1" si="131">AL66+AM66+AN66</f>
        <v>4</v>
      </c>
      <c r="AF66" s="13">
        <f ca="1">($E$1-U66/2)-INDIRECT(ADDRESS(ROW()-2,COLUMN()-2))</f>
        <v>17.5</v>
      </c>
      <c r="AG66" s="230">
        <f ca="1">$AE66*$AF66*$Q66</f>
        <v>0</v>
      </c>
      <c r="AH66" s="230" t="str">
        <f t="shared" si="11"/>
        <v/>
      </c>
      <c r="AI66" s="9"/>
      <c r="AL66" s="7">
        <f t="shared" ca="1" si="123"/>
        <v>4</v>
      </c>
      <c r="AM66" s="7">
        <f t="shared" si="124"/>
        <v>0</v>
      </c>
      <c r="AN66" s="7">
        <f t="shared" si="125"/>
        <v>0</v>
      </c>
      <c r="AO66" s="7">
        <f t="shared" ca="1" si="126"/>
        <v>3.5</v>
      </c>
      <c r="AP66" s="7">
        <f t="shared" ca="1" si="127"/>
        <v>3</v>
      </c>
      <c r="AQ66" s="7">
        <f t="shared" ca="1" si="128"/>
        <v>2.2000000000000002</v>
      </c>
      <c r="AR66" s="7">
        <f t="shared" ca="1" si="129"/>
        <v>1</v>
      </c>
      <c r="AMG66" s="7"/>
      <c r="AMH66" s="7"/>
    </row>
    <row r="67" spans="1:1022">
      <c r="B67" s="14"/>
      <c r="C67" s="14" t="s">
        <v>24</v>
      </c>
      <c r="D67" s="7"/>
      <c r="E67" s="216"/>
      <c r="F67" s="7"/>
      <c r="G67" s="16">
        <f t="shared" si="4"/>
        <v>0</v>
      </c>
      <c r="H67" s="122" t="s">
        <v>68</v>
      </c>
      <c r="I67" s="122" t="s">
        <v>13</v>
      </c>
      <c r="J67" s="122" t="s">
        <v>208</v>
      </c>
      <c r="K67" s="147" t="str">
        <f>Eingabetabelle!$K$5</f>
        <v>Wasser</v>
      </c>
      <c r="L67" s="147" t="str">
        <f t="shared" si="120"/>
        <v>17x2FBHTeppichWasser</v>
      </c>
      <c r="M67" s="147">
        <f>MATCH($L67,Daten!$S$3:$S$50,0)+2</f>
        <v>3</v>
      </c>
      <c r="N67" s="17"/>
      <c r="O67" s="17"/>
      <c r="P67" s="3"/>
      <c r="Q67" s="3"/>
      <c r="R67" s="3"/>
      <c r="S67" s="3"/>
      <c r="U67" s="227">
        <f>DH!$J$2-DH!$K$2</f>
        <v>7</v>
      </c>
      <c r="V67" s="30">
        <f t="shared" si="121"/>
        <v>0</v>
      </c>
      <c r="W67" s="13">
        <f t="shared" si="122"/>
        <v>6000</v>
      </c>
      <c r="X67" s="15"/>
      <c r="Y67" s="218">
        <f ca="1">INDIRECT(ADDRESS($M67,4,1,0,"Daten"),0)*Z67*Z67*V67</f>
        <v>0</v>
      </c>
      <c r="Z67" s="134">
        <f ca="1">AA67+AB67+AC67</f>
        <v>0</v>
      </c>
      <c r="AA67" s="134">
        <f t="shared" ca="1" si="130"/>
        <v>0</v>
      </c>
      <c r="AB67" s="233">
        <f ca="1">IF(O$65&gt;0,60*((AG$65/O$65)*O67)/(INDIRECT(ADDRESS($M67,5,1,0,"Daten"),0)*($E$1-$E$2)),0)</f>
        <v>0</v>
      </c>
      <c r="AC67" s="233">
        <f ca="1">IF(P$72&gt;0,60*(P67*AG$72/P$72)/(INDIRECT(ADDRESS($M67,5,1,0,"Daten"),0)*($E$1-$E$2)),0)</f>
        <v>0</v>
      </c>
      <c r="AD67" s="7"/>
      <c r="AE67" s="152">
        <f t="shared" ca="1" si="131"/>
        <v>4</v>
      </c>
      <c r="AF67" s="13">
        <f ca="1">($E$1-U67/2)-INDIRECT(ADDRESS(ROW()-3,COLUMN()-2))</f>
        <v>17.5</v>
      </c>
      <c r="AG67" s="230">
        <f ca="1">$AE67*$AF67*$Q67</f>
        <v>0</v>
      </c>
      <c r="AH67" s="230" t="str">
        <f t="shared" si="11"/>
        <v/>
      </c>
      <c r="AI67" s="9"/>
      <c r="AL67" s="7">
        <f t="shared" ca="1" si="123"/>
        <v>4</v>
      </c>
      <c r="AM67" s="7">
        <f t="shared" si="124"/>
        <v>0</v>
      </c>
      <c r="AN67" s="7">
        <f t="shared" si="125"/>
        <v>0</v>
      </c>
      <c r="AO67" s="7">
        <f t="shared" ca="1" si="126"/>
        <v>3.5</v>
      </c>
      <c r="AP67" s="7">
        <f t="shared" ca="1" si="127"/>
        <v>3</v>
      </c>
      <c r="AQ67" s="7">
        <f t="shared" ca="1" si="128"/>
        <v>2.2000000000000002</v>
      </c>
      <c r="AR67" s="7">
        <f t="shared" ca="1" si="129"/>
        <v>1</v>
      </c>
      <c r="AMG67" s="7"/>
      <c r="AMH67" s="7"/>
    </row>
    <row r="68" spans="1:1022">
      <c r="B68" s="14"/>
      <c r="C68" s="14" t="s">
        <v>24</v>
      </c>
      <c r="D68" s="7"/>
      <c r="E68" s="216"/>
      <c r="F68" s="7"/>
      <c r="G68" s="16">
        <f t="shared" si="4"/>
        <v>0</v>
      </c>
      <c r="H68" s="122" t="s">
        <v>68</v>
      </c>
      <c r="I68" s="122" t="s">
        <v>13</v>
      </c>
      <c r="J68" s="122" t="s">
        <v>208</v>
      </c>
      <c r="K68" s="147" t="str">
        <f>Eingabetabelle!$K$5</f>
        <v>Wasser</v>
      </c>
      <c r="L68" s="147" t="str">
        <f t="shared" si="120"/>
        <v>17x2FBHTeppichWasser</v>
      </c>
      <c r="M68" s="147">
        <f>MATCH($L68,Daten!$S$3:$S$50,0)+2</f>
        <v>3</v>
      </c>
      <c r="N68" s="17"/>
      <c r="O68" s="17"/>
      <c r="P68" s="3"/>
      <c r="Q68" s="3"/>
      <c r="R68" s="3"/>
      <c r="S68" s="3"/>
      <c r="U68" s="227">
        <f>DH!$J$2-DH!$K$2</f>
        <v>7</v>
      </c>
      <c r="V68" s="30">
        <f t="shared" si="121"/>
        <v>0</v>
      </c>
      <c r="W68" s="13">
        <f t="shared" si="122"/>
        <v>6000</v>
      </c>
      <c r="X68" s="15"/>
      <c r="Y68" s="218">
        <f ca="1">INDIRECT(ADDRESS($M68,4,1,0,"Daten"),0)*Z68*Z68*V68</f>
        <v>0</v>
      </c>
      <c r="Z68" s="134">
        <f ca="1">AA68+AB68+AC68</f>
        <v>0</v>
      </c>
      <c r="AA68" s="134">
        <f t="shared" ca="1" si="130"/>
        <v>0</v>
      </c>
      <c r="AB68" s="233">
        <f ca="1">IF(O$65&gt;0,60*((AG$65/O$65)*O68)/(INDIRECT(ADDRESS($M68,5,1,0,"Daten"),0)*($E$1-$E$2)),0)</f>
        <v>0</v>
      </c>
      <c r="AC68" s="233">
        <f ca="1">IF(P$72&gt;0,60*(P68*AG$72/P$72)/(INDIRECT(ADDRESS($M68,5,1,0,"Daten"),0)*($E$1-$E$2)),0)</f>
        <v>0</v>
      </c>
      <c r="AD68" s="7"/>
      <c r="AE68" s="152">
        <f t="shared" ca="1" si="131"/>
        <v>4</v>
      </c>
      <c r="AF68" s="13">
        <f ca="1">($E$1-U68/2)-INDIRECT(ADDRESS(ROW()-4,COLUMN()-2))</f>
        <v>17.5</v>
      </c>
      <c r="AG68" s="230">
        <f ca="1">$AE68*$AF68*$Q68</f>
        <v>0</v>
      </c>
      <c r="AH68" s="230" t="str">
        <f t="shared" si="11"/>
        <v/>
      </c>
      <c r="AI68" s="9"/>
      <c r="AL68" s="7">
        <f t="shared" ca="1" si="123"/>
        <v>4</v>
      </c>
      <c r="AM68" s="7">
        <f t="shared" si="124"/>
        <v>0</v>
      </c>
      <c r="AN68" s="7">
        <f t="shared" si="125"/>
        <v>0</v>
      </c>
      <c r="AO68" s="7">
        <f t="shared" ca="1" si="126"/>
        <v>3.5</v>
      </c>
      <c r="AP68" s="7">
        <f t="shared" ca="1" si="127"/>
        <v>3</v>
      </c>
      <c r="AQ68" s="7">
        <f t="shared" ca="1" si="128"/>
        <v>2.2000000000000002</v>
      </c>
      <c r="AR68" s="7">
        <f t="shared" ca="1" si="129"/>
        <v>1</v>
      </c>
      <c r="AMG68" s="7"/>
      <c r="AMH68" s="7"/>
    </row>
    <row r="69" spans="1:1022">
      <c r="B69" s="14"/>
      <c r="C69" s="14" t="s">
        <v>25</v>
      </c>
      <c r="D69" s="7"/>
      <c r="E69" s="216"/>
      <c r="F69" s="7"/>
      <c r="G69" s="16">
        <f t="shared" si="4"/>
        <v>0</v>
      </c>
      <c r="H69" s="122" t="s">
        <v>68</v>
      </c>
      <c r="I69" s="122" t="s">
        <v>13</v>
      </c>
      <c r="J69" s="122" t="s">
        <v>208</v>
      </c>
      <c r="K69" s="147" t="str">
        <f>Eingabetabelle!$K$5</f>
        <v>Wasser</v>
      </c>
      <c r="L69" s="147" t="str">
        <f t="shared" si="120"/>
        <v>17x2FBHTeppichWasser</v>
      </c>
      <c r="M69" s="147">
        <f>MATCH($L69,Daten!$S$3:$S$50,0)+2</f>
        <v>3</v>
      </c>
      <c r="N69" s="17"/>
      <c r="O69" s="17"/>
      <c r="P69" s="3"/>
      <c r="Q69" s="3"/>
      <c r="R69" s="3"/>
      <c r="S69" s="3"/>
      <c r="U69" s="227">
        <f>DH!$J$2-DH!$K$2</f>
        <v>7</v>
      </c>
      <c r="V69" s="30">
        <f t="shared" si="121"/>
        <v>0</v>
      </c>
      <c r="W69" s="13">
        <f t="shared" si="122"/>
        <v>6000</v>
      </c>
      <c r="X69" s="15"/>
      <c r="Y69" s="218">
        <f ca="1">INDIRECT(ADDRESS($M69,4,1,0,"Daten"),0)*Z69*Z69*V69</f>
        <v>0</v>
      </c>
      <c r="Z69" s="134">
        <f ca="1">AA69+AB69+AC69</f>
        <v>0</v>
      </c>
      <c r="AA69" s="134">
        <f t="shared" ca="1" si="130"/>
        <v>0</v>
      </c>
      <c r="AB69" s="233">
        <f ca="1">IF(O$65&gt;0,60*((AG$65/O$65)*O69)/(INDIRECT(ADDRESS($M69,5,1,0,"Daten"),0)*($E$1-$E$2)),0)</f>
        <v>0</v>
      </c>
      <c r="AC69" s="233">
        <f ca="1">IF(P$72&gt;0,60*(P69*AG$72/P$72)/(INDIRECT(ADDRESS($M69,5,1,0,"Daten"),0)*($E$1-$E$2)),0)</f>
        <v>0</v>
      </c>
      <c r="AD69" s="7"/>
      <c r="AE69" s="152">
        <f t="shared" ca="1" si="131"/>
        <v>4</v>
      </c>
      <c r="AF69" s="13">
        <f ca="1">($E$1-U69/2)-INDIRECT(ADDRESS(ROW()-5,COLUMN()-2))</f>
        <v>17.5</v>
      </c>
      <c r="AG69" s="230">
        <f ca="1">$AE69*$AF69*$Q69</f>
        <v>0</v>
      </c>
      <c r="AH69" s="230" t="str">
        <f t="shared" si="11"/>
        <v/>
      </c>
      <c r="AI69" s="9"/>
      <c r="AL69" s="7">
        <f t="shared" ca="1" si="123"/>
        <v>4</v>
      </c>
      <c r="AM69" s="7">
        <f t="shared" si="124"/>
        <v>0</v>
      </c>
      <c r="AN69" s="7">
        <f t="shared" si="125"/>
        <v>0</v>
      </c>
      <c r="AO69" s="7">
        <f t="shared" ca="1" si="126"/>
        <v>3.5</v>
      </c>
      <c r="AP69" s="7">
        <f t="shared" ca="1" si="127"/>
        <v>3</v>
      </c>
      <c r="AQ69" s="7">
        <f t="shared" ca="1" si="128"/>
        <v>2.2000000000000002</v>
      </c>
      <c r="AR69" s="7">
        <f t="shared" ca="1" si="129"/>
        <v>1</v>
      </c>
      <c r="AMG69" s="7"/>
      <c r="AMH69" s="7"/>
    </row>
    <row r="70" spans="1:1022">
      <c r="B70" s="14"/>
      <c r="C70" s="14" t="s">
        <v>26</v>
      </c>
      <c r="D70" s="7"/>
      <c r="E70" s="216"/>
      <c r="F70" s="7"/>
      <c r="G70" s="16">
        <f t="shared" si="4"/>
        <v>0</v>
      </c>
      <c r="H70" s="122" t="s">
        <v>68</v>
      </c>
      <c r="I70" s="122" t="s">
        <v>13</v>
      </c>
      <c r="J70" s="122" t="s">
        <v>208</v>
      </c>
      <c r="K70" s="147" t="str">
        <f>Eingabetabelle!$K$5</f>
        <v>Wasser</v>
      </c>
      <c r="L70" s="147" t="str">
        <f t="shared" si="120"/>
        <v>17x2FBHTeppichWasser</v>
      </c>
      <c r="M70" s="147">
        <f>MATCH($L70,Daten!$S$3:$S$50,0)+2</f>
        <v>3</v>
      </c>
      <c r="N70" s="17"/>
      <c r="O70" s="17"/>
      <c r="P70" s="3"/>
      <c r="Q70" s="3"/>
      <c r="R70" s="3"/>
      <c r="S70" s="3"/>
      <c r="U70" s="227">
        <f>DH!$J$2-DH!$K$2</f>
        <v>7</v>
      </c>
      <c r="V70" s="30">
        <f t="shared" si="121"/>
        <v>0</v>
      </c>
      <c r="W70" s="13">
        <f t="shared" si="122"/>
        <v>6000</v>
      </c>
      <c r="X70" s="15"/>
      <c r="Y70" s="218">
        <f ca="1">INDIRECT(ADDRESS($M70,4,1,0,"Daten"),0)*Z70*Z70*V70</f>
        <v>0</v>
      </c>
      <c r="Z70" s="134">
        <f ca="1">AA70+AB70+AC70</f>
        <v>0</v>
      </c>
      <c r="AA70" s="134">
        <f t="shared" ca="1" si="130"/>
        <v>0</v>
      </c>
      <c r="AB70" s="233">
        <f ca="1">IF(O$65&gt;0,60*((AG$65/O$65)*O70)/(INDIRECT(ADDRESS($M70,5,1,0,"Daten"),0)*($E$1-$E$2)),0)</f>
        <v>0</v>
      </c>
      <c r="AC70" s="233">
        <f ca="1">IF(P$72&gt;0,60*(P70*AG$72/P$72)/(INDIRECT(ADDRESS($M70,5,1,0,"Daten"),0)*($E$1-$E$2)),0)</f>
        <v>0</v>
      </c>
      <c r="AD70" s="7"/>
      <c r="AE70" s="152">
        <f t="shared" ca="1" si="131"/>
        <v>4</v>
      </c>
      <c r="AF70" s="13">
        <f ca="1">($E$1-U70/2)-INDIRECT(ADDRESS(ROW()-6,COLUMN()-2))</f>
        <v>17.5</v>
      </c>
      <c r="AG70" s="230">
        <f ca="1">$AE70*$AF70*$Q70</f>
        <v>0</v>
      </c>
      <c r="AH70" s="230" t="str">
        <f t="shared" si="11"/>
        <v/>
      </c>
      <c r="AI70" s="9"/>
      <c r="AL70" s="7">
        <f t="shared" ca="1" si="123"/>
        <v>4</v>
      </c>
      <c r="AM70" s="7">
        <f t="shared" si="124"/>
        <v>0</v>
      </c>
      <c r="AN70" s="7">
        <f t="shared" si="125"/>
        <v>0</v>
      </c>
      <c r="AO70" s="7">
        <f t="shared" ca="1" si="126"/>
        <v>3.5</v>
      </c>
      <c r="AP70" s="7">
        <f t="shared" ca="1" si="127"/>
        <v>3</v>
      </c>
      <c r="AQ70" s="7">
        <f t="shared" ca="1" si="128"/>
        <v>2.2000000000000002</v>
      </c>
      <c r="AR70" s="7">
        <f t="shared" ca="1" si="129"/>
        <v>1</v>
      </c>
      <c r="AMG70" s="7"/>
      <c r="AMH70" s="7"/>
    </row>
    <row r="71" spans="1:1022">
      <c r="A71">
        <v>9</v>
      </c>
      <c r="B71" s="32" t="str">
        <f ca="1">INDIRECT(ADDRESS($A71+1,1,1,1,"Eingabetabelle"))</f>
        <v>UG</v>
      </c>
      <c r="C71" s="32" t="str">
        <f ca="1">INDIRECT(ADDRESS($A71+1,2,1,1,"Eingabetabelle"))</f>
        <v>Raum_1.2</v>
      </c>
      <c r="D71" s="32" t="str">
        <f ca="1">IF(Eingabetabelle!$K$4="X",INDIRECT(ADDRESS(7,14,1,1,CONCATENATE($B71,"_",$C71))),INDIRECT(ADDRESS($A71+1,3,1,1,"Eingabetabelle")))</f>
        <v>Testraum</v>
      </c>
      <c r="E71" s="215">
        <f ca="1">IF(Eingabetabelle!$K$4="X",INDIRECT(ADDRESS(62,18,1,1,CONCATENATE($B71,"_",$C71))),INDIRECT(ADDRESS($A71+1,4,1,1,"Eingabetabelle")))</f>
        <v>0</v>
      </c>
      <c r="F71" s="32">
        <f ca="1">IF(Eingabetabelle!$K$4="X",INDIRECT(ADDRESS(17,7,1,1,CONCATENATE($B71,"_",$C71))),INDIRECT(ADDRESS($A71+1,5,1,1,"Eingabetabelle")))</f>
        <v>0</v>
      </c>
      <c r="G71" s="16">
        <f t="shared" si="4"/>
        <v>0</v>
      </c>
      <c r="H71" s="16"/>
      <c r="I71" s="16"/>
      <c r="J71" s="16"/>
      <c r="K71" s="147"/>
      <c r="L71" s="147"/>
      <c r="M71" s="147"/>
      <c r="N71" s="1">
        <f>SUM(N72:N78)</f>
        <v>0</v>
      </c>
      <c r="U71" s="13"/>
      <c r="V71" s="14"/>
      <c r="W71" s="13"/>
      <c r="X71" s="15">
        <f>P72+SUM(N73:N77)</f>
        <v>10</v>
      </c>
      <c r="Y71" s="219"/>
      <c r="Z71" s="134"/>
      <c r="AA71" s="134"/>
      <c r="AB71" s="233"/>
      <c r="AC71" s="233"/>
      <c r="AD71" s="32">
        <f ca="1">IF(Eingabetabelle!$K$4="X",INDIRECT(ADDRESS(9,7,1,1,CONCATENATE($B71,"_",$C71))),INDIRECT(ADDRESS($A71+1,6,1,1,"Eingabetabelle")))</f>
        <v>24</v>
      </c>
      <c r="AE71" s="152"/>
      <c r="AF71" s="13"/>
      <c r="AG71" s="230"/>
      <c r="AH71" s="230"/>
      <c r="AI71" s="9">
        <f ca="1">SUM(AG72:AG77)</f>
        <v>70</v>
      </c>
      <c r="AJ71" s="7">
        <f ca="1">AI71-E71</f>
        <v>70</v>
      </c>
      <c r="AK71" s="237" t="str">
        <f ca="1">IF(E71&gt;0,AI71/E71,"")</f>
        <v/>
      </c>
      <c r="AMG71" s="7"/>
      <c r="AMH71" s="7"/>
    </row>
    <row r="72" spans="1:1022">
      <c r="B72" s="14"/>
      <c r="C72" s="1" t="s">
        <v>29</v>
      </c>
      <c r="D72" s="7"/>
      <c r="E72" s="216"/>
      <c r="F72" s="7"/>
      <c r="G72" s="16">
        <f t="shared" si="4"/>
        <v>0</v>
      </c>
      <c r="H72" s="122" t="s">
        <v>68</v>
      </c>
      <c r="I72" s="122" t="s">
        <v>13</v>
      </c>
      <c r="J72" s="122" t="s">
        <v>208</v>
      </c>
      <c r="K72" s="147" t="str">
        <f>Eingabetabelle!$K$5</f>
        <v>Wasser</v>
      </c>
      <c r="L72" s="147" t="str">
        <f t="shared" ref="L72:L77" si="132">H72&amp;I72&amp;J72&amp;K72</f>
        <v>17x2FBHTeppichWasser</v>
      </c>
      <c r="M72" s="147">
        <f>MATCH($L72,Daten!$S$3:$S$50,0)+2</f>
        <v>3</v>
      </c>
      <c r="O72" s="5"/>
      <c r="P72" s="1">
        <f>SUM(P9:P63)</f>
        <v>10</v>
      </c>
      <c r="S72" s="1">
        <f>SUM(S9:S63)</f>
        <v>1</v>
      </c>
      <c r="U72" s="227">
        <f>DH!$J$2-DH!$K$2</f>
        <v>7</v>
      </c>
      <c r="V72" s="30">
        <f t="shared" ref="V72:V77" si="133">P72+N72+O72</f>
        <v>10</v>
      </c>
      <c r="W72" s="13">
        <f t="shared" ref="W72:W77" si="134">$E$3</f>
        <v>6000</v>
      </c>
      <c r="X72" s="15"/>
      <c r="Y72" s="219"/>
      <c r="Z72" s="134"/>
      <c r="AA72" s="134"/>
      <c r="AB72" s="233"/>
      <c r="AC72" s="233"/>
      <c r="AD72" s="7"/>
      <c r="AE72" s="152">
        <f ca="1">AL72+AM72+AN72</f>
        <v>4</v>
      </c>
      <c r="AF72" s="13">
        <f ca="1">($E$1-U72/2)-INDIRECT(ADDRESS(ROW()-1,COLUMN()-2))</f>
        <v>17.5</v>
      </c>
      <c r="AG72" s="230">
        <f ca="1">$AE72*$AF72*$S72</f>
        <v>70</v>
      </c>
      <c r="AH72" s="230" t="str">
        <f t="shared" si="11"/>
        <v/>
      </c>
      <c r="AI72" s="9"/>
      <c r="AL72" s="7">
        <f t="shared" ref="AL72:AL77" ca="1" si="135">IF($G72&lt;0.1,(($G72-0.05)*(AP72-AO72)/0.05)+AO72,0)</f>
        <v>4</v>
      </c>
      <c r="AM72" s="7">
        <f t="shared" ref="AM72:AM77" si="136">IF($G72&lt;0.2,IF($G72&gt;=0.1,(($G72-0.1)*(AQ72-AP72)/0.1)+AP72,0),0)</f>
        <v>0</v>
      </c>
      <c r="AN72" s="7">
        <f t="shared" ref="AN72:AN77" si="137">IF($G72&gt;=0.2,(($G72-0.2)*(AR72-AQ72)/0.3)+AQ72,0)</f>
        <v>0</v>
      </c>
      <c r="AO72" s="7">
        <f t="shared" ref="AO72:AO77" ca="1" si="138">INDIRECT(ADDRESS($M72,10,1,0,"Daten"),0)</f>
        <v>3.5</v>
      </c>
      <c r="AP72" s="7">
        <f t="shared" ref="AP72:AP77" ca="1" si="139">INDIRECT(ADDRESS($M72,11,1,0,"Daten"),0)</f>
        <v>3</v>
      </c>
      <c r="AQ72" s="7">
        <f t="shared" ref="AQ72:AQ77" ca="1" si="140">INDIRECT(ADDRESS($M72,12,1,0,"Daten"),0)</f>
        <v>2.2000000000000002</v>
      </c>
      <c r="AR72" s="7">
        <f t="shared" ref="AR72:AR77" ca="1" si="141">INDIRECT(ADDRESS($M72,13,1,0,"Daten"),0)</f>
        <v>1</v>
      </c>
      <c r="AMG72" s="7"/>
      <c r="AMH72" s="7"/>
    </row>
    <row r="73" spans="1:1022">
      <c r="B73" s="14"/>
      <c r="C73" s="14" t="s">
        <v>22</v>
      </c>
      <c r="D73" s="7"/>
      <c r="E73" s="216"/>
      <c r="F73" s="7"/>
      <c r="G73" s="16">
        <f t="shared" si="4"/>
        <v>0</v>
      </c>
      <c r="H73" s="122" t="s">
        <v>68</v>
      </c>
      <c r="I73" s="122" t="s">
        <v>13</v>
      </c>
      <c r="J73" s="122" t="s">
        <v>208</v>
      </c>
      <c r="K73" s="147" t="str">
        <f>Eingabetabelle!$K$5</f>
        <v>Wasser</v>
      </c>
      <c r="L73" s="147" t="str">
        <f t="shared" si="132"/>
        <v>17x2FBHTeppichWasser</v>
      </c>
      <c r="M73" s="147">
        <f>MATCH($L73,Daten!$S$3:$S$50,0)+2</f>
        <v>3</v>
      </c>
      <c r="N73" s="17"/>
      <c r="O73" s="17"/>
      <c r="P73" s="3"/>
      <c r="Q73" s="3"/>
      <c r="R73" s="3"/>
      <c r="S73" s="3"/>
      <c r="U73" s="227">
        <f>DH!$J$2-DH!$K$2</f>
        <v>7</v>
      </c>
      <c r="V73" s="30">
        <f t="shared" si="133"/>
        <v>0</v>
      </c>
      <c r="W73" s="13">
        <f t="shared" si="134"/>
        <v>6000</v>
      </c>
      <c r="X73" s="15"/>
      <c r="Y73" s="218">
        <f ca="1">INDIRECT(ADDRESS($M73,4,1,0,"Daten"),0)*Z73*Z73*V73</f>
        <v>0</v>
      </c>
      <c r="Z73" s="134">
        <f ca="1">AA73+AB73+AC73</f>
        <v>0</v>
      </c>
      <c r="AA73" s="134">
        <f t="shared" ref="AA73:AA77" ca="1" si="142">60*(AG73)/(INDIRECT(ADDRESS($M73,5,1,0,"Daten"),0)*(U73))</f>
        <v>0</v>
      </c>
      <c r="AB73" s="233">
        <f ca="1">IF(O$65&gt;0,60*((AG$65/O$65)*O73)/(INDIRECT(ADDRESS($M73,5,1,0,"Daten"),0)*($E$1-$E$2)),0)</f>
        <v>0</v>
      </c>
      <c r="AC73" s="233">
        <f ca="1">IF(P$72&gt;0,60*(P73*AG$72/P$72)/(INDIRECT(ADDRESS($M73,5,1,0,"Daten"),0)*($E$1-$E$2)),0)</f>
        <v>0</v>
      </c>
      <c r="AD73" s="7"/>
      <c r="AE73" s="152">
        <f t="shared" ca="1" si="131"/>
        <v>4</v>
      </c>
      <c r="AF73" s="13">
        <f ca="1">($E$1-U73/2)-INDIRECT(ADDRESS(ROW()-2,COLUMN()-2))</f>
        <v>17.5</v>
      </c>
      <c r="AG73" s="230">
        <f ca="1">$AE73*$AF73*$Q73</f>
        <v>0</v>
      </c>
      <c r="AH73" s="230" t="str">
        <f t="shared" si="11"/>
        <v/>
      </c>
      <c r="AI73" s="9"/>
      <c r="AL73" s="7">
        <f t="shared" ca="1" si="135"/>
        <v>4</v>
      </c>
      <c r="AM73" s="7">
        <f t="shared" si="136"/>
        <v>0</v>
      </c>
      <c r="AN73" s="7">
        <f t="shared" si="137"/>
        <v>0</v>
      </c>
      <c r="AO73" s="7">
        <f t="shared" ca="1" si="138"/>
        <v>3.5</v>
      </c>
      <c r="AP73" s="7">
        <f t="shared" ca="1" si="139"/>
        <v>3</v>
      </c>
      <c r="AQ73" s="7">
        <f t="shared" ca="1" si="140"/>
        <v>2.2000000000000002</v>
      </c>
      <c r="AR73" s="7">
        <f t="shared" ca="1" si="141"/>
        <v>1</v>
      </c>
      <c r="AMG73" s="7"/>
      <c r="AMH73" s="7"/>
    </row>
    <row r="74" spans="1:1022">
      <c r="B74" s="14"/>
      <c r="C74" s="14" t="s">
        <v>24</v>
      </c>
      <c r="D74" s="7"/>
      <c r="E74" s="216"/>
      <c r="F74" s="7"/>
      <c r="G74" s="16">
        <f t="shared" ref="G74:G137" si="143">IF(Q74&gt;0,Q74/N74,0)</f>
        <v>0</v>
      </c>
      <c r="H74" s="122" t="s">
        <v>68</v>
      </c>
      <c r="I74" s="122" t="s">
        <v>13</v>
      </c>
      <c r="J74" s="122" t="s">
        <v>208</v>
      </c>
      <c r="K74" s="147" t="str">
        <f>Eingabetabelle!$K$5</f>
        <v>Wasser</v>
      </c>
      <c r="L74" s="147" t="str">
        <f t="shared" si="132"/>
        <v>17x2FBHTeppichWasser</v>
      </c>
      <c r="M74" s="147">
        <f>MATCH($L74,Daten!$S$3:$S$50,0)+2</f>
        <v>3</v>
      </c>
      <c r="N74" s="17"/>
      <c r="O74" s="17"/>
      <c r="P74" s="3"/>
      <c r="Q74" s="3"/>
      <c r="R74" s="3"/>
      <c r="S74" s="3"/>
      <c r="U74" s="227">
        <f>DH!$J$2-DH!$K$2</f>
        <v>7</v>
      </c>
      <c r="V74" s="30">
        <f t="shared" si="133"/>
        <v>0</v>
      </c>
      <c r="W74" s="13">
        <f t="shared" si="134"/>
        <v>6000</v>
      </c>
      <c r="X74" s="15"/>
      <c r="Y74" s="218">
        <f ca="1">INDIRECT(ADDRESS($M74,4,1,0,"Daten"),0)*Z74*Z74*V74</f>
        <v>0</v>
      </c>
      <c r="Z74" s="134">
        <f ca="1">AA74+AB74+AC74</f>
        <v>0</v>
      </c>
      <c r="AA74" s="134">
        <f t="shared" ca="1" si="142"/>
        <v>0</v>
      </c>
      <c r="AB74" s="233">
        <f ca="1">IF(O$65&gt;0,60*((AG$65/O$65)*O74)/(INDIRECT(ADDRESS($M74,5,1,0,"Daten"),0)*($E$1-$E$2)),0)</f>
        <v>0</v>
      </c>
      <c r="AC74" s="233">
        <f ca="1">IF(P$72&gt;0,60*(P74*AG$72/P$72)/(INDIRECT(ADDRESS($M74,5,1,0,"Daten"),0)*($E$1-$E$2)),0)</f>
        <v>0</v>
      </c>
      <c r="AD74" s="7"/>
      <c r="AE74" s="152">
        <f t="shared" ca="1" si="131"/>
        <v>4</v>
      </c>
      <c r="AF74" s="13">
        <f ca="1">($E$1-U74/2)-INDIRECT(ADDRESS(ROW()-3,COLUMN()-2))</f>
        <v>17.5</v>
      </c>
      <c r="AG74" s="230">
        <f ca="1">$AE74*$AF74*$Q74</f>
        <v>0</v>
      </c>
      <c r="AH74" s="230" t="str">
        <f t="shared" ref="AH74:AH77" si="144">IF(Q74&gt;0,AG74/Q74,"")</f>
        <v/>
      </c>
      <c r="AI74" s="9"/>
      <c r="AL74" s="7">
        <f t="shared" ca="1" si="135"/>
        <v>4</v>
      </c>
      <c r="AM74" s="7">
        <f t="shared" si="136"/>
        <v>0</v>
      </c>
      <c r="AN74" s="7">
        <f t="shared" si="137"/>
        <v>0</v>
      </c>
      <c r="AO74" s="7">
        <f t="shared" ca="1" si="138"/>
        <v>3.5</v>
      </c>
      <c r="AP74" s="7">
        <f t="shared" ca="1" si="139"/>
        <v>3</v>
      </c>
      <c r="AQ74" s="7">
        <f t="shared" ca="1" si="140"/>
        <v>2.2000000000000002</v>
      </c>
      <c r="AR74" s="7">
        <f t="shared" ca="1" si="141"/>
        <v>1</v>
      </c>
      <c r="AMG74" s="7"/>
      <c r="AMH74" s="7"/>
    </row>
    <row r="75" spans="1:1022">
      <c r="B75" s="14"/>
      <c r="C75" s="14" t="s">
        <v>24</v>
      </c>
      <c r="D75" s="7"/>
      <c r="E75" s="216"/>
      <c r="F75" s="7"/>
      <c r="G75" s="16">
        <f t="shared" si="143"/>
        <v>0</v>
      </c>
      <c r="H75" s="122" t="s">
        <v>68</v>
      </c>
      <c r="I75" s="122" t="s">
        <v>13</v>
      </c>
      <c r="J75" s="122" t="s">
        <v>208</v>
      </c>
      <c r="K75" s="147" t="str">
        <f>Eingabetabelle!$K$5</f>
        <v>Wasser</v>
      </c>
      <c r="L75" s="147" t="str">
        <f t="shared" si="132"/>
        <v>17x2FBHTeppichWasser</v>
      </c>
      <c r="M75" s="147">
        <f>MATCH($L75,Daten!$S$3:$S$50,0)+2</f>
        <v>3</v>
      </c>
      <c r="N75" s="17"/>
      <c r="O75" s="17"/>
      <c r="P75" s="3"/>
      <c r="Q75" s="3"/>
      <c r="R75" s="3"/>
      <c r="S75" s="3"/>
      <c r="U75" s="227">
        <f>DH!$J$2-DH!$K$2</f>
        <v>7</v>
      </c>
      <c r="V75" s="30">
        <f t="shared" si="133"/>
        <v>0</v>
      </c>
      <c r="W75" s="13">
        <f t="shared" si="134"/>
        <v>6000</v>
      </c>
      <c r="X75" s="15"/>
      <c r="Y75" s="218">
        <f ca="1">INDIRECT(ADDRESS($M75,4,1,0,"Daten"),0)*Z75*Z75*V75</f>
        <v>0</v>
      </c>
      <c r="Z75" s="134">
        <f ca="1">AA75+AB75+AC75</f>
        <v>0</v>
      </c>
      <c r="AA75" s="134">
        <f t="shared" ca="1" si="142"/>
        <v>0</v>
      </c>
      <c r="AB75" s="233">
        <f ca="1">IF(O$65&gt;0,60*((AG$65/O$65)*O75)/(INDIRECT(ADDRESS($M75,5,1,0,"Daten"),0)*($E$1-$E$2)),0)</f>
        <v>0</v>
      </c>
      <c r="AC75" s="233">
        <f ca="1">IF(P$72&gt;0,60*(P75*AG$72/P$72)/(INDIRECT(ADDRESS($M75,5,1,0,"Daten"),0)*($E$1-$E$2)),0)</f>
        <v>0</v>
      </c>
      <c r="AD75" s="7"/>
      <c r="AE75" s="152">
        <f t="shared" ca="1" si="131"/>
        <v>4</v>
      </c>
      <c r="AF75" s="13">
        <f ca="1">($E$1-U75/2)-INDIRECT(ADDRESS(ROW()-4,COLUMN()-2))</f>
        <v>17.5</v>
      </c>
      <c r="AG75" s="230">
        <f ca="1">$AE75*$AF75*$Q75</f>
        <v>0</v>
      </c>
      <c r="AH75" s="230" t="str">
        <f t="shared" si="144"/>
        <v/>
      </c>
      <c r="AI75" s="9"/>
      <c r="AL75" s="7">
        <f t="shared" ca="1" si="135"/>
        <v>4</v>
      </c>
      <c r="AM75" s="7">
        <f t="shared" si="136"/>
        <v>0</v>
      </c>
      <c r="AN75" s="7">
        <f t="shared" si="137"/>
        <v>0</v>
      </c>
      <c r="AO75" s="7">
        <f t="shared" ca="1" si="138"/>
        <v>3.5</v>
      </c>
      <c r="AP75" s="7">
        <f t="shared" ca="1" si="139"/>
        <v>3</v>
      </c>
      <c r="AQ75" s="7">
        <f t="shared" ca="1" si="140"/>
        <v>2.2000000000000002</v>
      </c>
      <c r="AR75" s="7">
        <f t="shared" ca="1" si="141"/>
        <v>1</v>
      </c>
      <c r="AMG75" s="7"/>
      <c r="AMH75" s="7"/>
    </row>
    <row r="76" spans="1:1022">
      <c r="B76" s="14"/>
      <c r="C76" s="14" t="s">
        <v>25</v>
      </c>
      <c r="D76" s="7"/>
      <c r="E76" s="216"/>
      <c r="F76" s="7"/>
      <c r="G76" s="16">
        <f t="shared" si="143"/>
        <v>0</v>
      </c>
      <c r="H76" s="122" t="s">
        <v>68</v>
      </c>
      <c r="I76" s="122" t="s">
        <v>13</v>
      </c>
      <c r="J76" s="122" t="s">
        <v>208</v>
      </c>
      <c r="K76" s="147" t="str">
        <f>Eingabetabelle!$K$5</f>
        <v>Wasser</v>
      </c>
      <c r="L76" s="147" t="str">
        <f t="shared" si="132"/>
        <v>17x2FBHTeppichWasser</v>
      </c>
      <c r="M76" s="147">
        <f>MATCH($L76,Daten!$S$3:$S$50,0)+2</f>
        <v>3</v>
      </c>
      <c r="N76" s="17"/>
      <c r="O76" s="17"/>
      <c r="P76" s="3"/>
      <c r="Q76" s="3"/>
      <c r="R76" s="3"/>
      <c r="S76" s="3"/>
      <c r="U76" s="227">
        <f>DH!$J$2-DH!$K$2</f>
        <v>7</v>
      </c>
      <c r="V76" s="30">
        <f t="shared" si="133"/>
        <v>0</v>
      </c>
      <c r="W76" s="13">
        <f t="shared" si="134"/>
        <v>6000</v>
      </c>
      <c r="X76" s="15"/>
      <c r="Y76" s="218">
        <f ca="1">INDIRECT(ADDRESS($M76,4,1,0,"Daten"),0)*Z76*Z76*V76</f>
        <v>0</v>
      </c>
      <c r="Z76" s="134">
        <f ca="1">AA76+AB76+AC76</f>
        <v>0</v>
      </c>
      <c r="AA76" s="134">
        <f t="shared" ca="1" si="142"/>
        <v>0</v>
      </c>
      <c r="AB76" s="233">
        <f ca="1">IF(O$65&gt;0,60*((AG$65/O$65)*O76)/(INDIRECT(ADDRESS($M76,5,1,0,"Daten"),0)*($E$1-$E$2)),0)</f>
        <v>0</v>
      </c>
      <c r="AC76" s="233">
        <f ca="1">IF(P$72&gt;0,60*(P76*AG$72/P$72)/(INDIRECT(ADDRESS($M76,5,1,0,"Daten"),0)*($E$1-$E$2)),0)</f>
        <v>0</v>
      </c>
      <c r="AD76" s="7"/>
      <c r="AE76" s="152">
        <f t="shared" ca="1" si="131"/>
        <v>4</v>
      </c>
      <c r="AF76" s="13">
        <f ca="1">($E$1-U76/2)-INDIRECT(ADDRESS(ROW()-5,COLUMN()-2))</f>
        <v>17.5</v>
      </c>
      <c r="AG76" s="230">
        <f ca="1">$AE76*$AF76*$Q76</f>
        <v>0</v>
      </c>
      <c r="AH76" s="230" t="str">
        <f t="shared" si="144"/>
        <v/>
      </c>
      <c r="AI76" s="9"/>
      <c r="AL76" s="7">
        <f t="shared" ca="1" si="135"/>
        <v>4</v>
      </c>
      <c r="AM76" s="7">
        <f t="shared" si="136"/>
        <v>0</v>
      </c>
      <c r="AN76" s="7">
        <f t="shared" si="137"/>
        <v>0</v>
      </c>
      <c r="AO76" s="7">
        <f t="shared" ca="1" si="138"/>
        <v>3.5</v>
      </c>
      <c r="AP76" s="7">
        <f t="shared" ca="1" si="139"/>
        <v>3</v>
      </c>
      <c r="AQ76" s="7">
        <f t="shared" ca="1" si="140"/>
        <v>2.2000000000000002</v>
      </c>
      <c r="AR76" s="7">
        <f t="shared" ca="1" si="141"/>
        <v>1</v>
      </c>
      <c r="AMG76" s="7"/>
      <c r="AMH76" s="7"/>
    </row>
    <row r="77" spans="1:1022">
      <c r="B77" s="14"/>
      <c r="C77" s="14" t="s">
        <v>26</v>
      </c>
      <c r="D77" s="7"/>
      <c r="E77" s="216"/>
      <c r="F77" s="7"/>
      <c r="G77" s="16">
        <f t="shared" si="143"/>
        <v>0</v>
      </c>
      <c r="H77" s="122" t="s">
        <v>68</v>
      </c>
      <c r="I77" s="122" t="s">
        <v>13</v>
      </c>
      <c r="J77" s="122" t="s">
        <v>208</v>
      </c>
      <c r="K77" s="147" t="str">
        <f>Eingabetabelle!$K$5</f>
        <v>Wasser</v>
      </c>
      <c r="L77" s="147" t="str">
        <f t="shared" si="132"/>
        <v>17x2FBHTeppichWasser</v>
      </c>
      <c r="M77" s="147">
        <f>MATCH($L77,Daten!$S$3:$S$50,0)+2</f>
        <v>3</v>
      </c>
      <c r="N77" s="17"/>
      <c r="O77" s="17"/>
      <c r="P77" s="3"/>
      <c r="Q77" s="3"/>
      <c r="R77" s="3"/>
      <c r="S77" s="3"/>
      <c r="U77" s="227">
        <f>DH!$J$2-DH!$K$2</f>
        <v>7</v>
      </c>
      <c r="V77" s="30">
        <f t="shared" si="133"/>
        <v>0</v>
      </c>
      <c r="W77" s="13">
        <f t="shared" si="134"/>
        <v>6000</v>
      </c>
      <c r="X77" s="15"/>
      <c r="Y77" s="218">
        <f ca="1">INDIRECT(ADDRESS($M77,4,1,0,"Daten"),0)*Z77*Z77*V77</f>
        <v>0</v>
      </c>
      <c r="Z77" s="134">
        <f ca="1">AA77+AB77+AC77</f>
        <v>0</v>
      </c>
      <c r="AA77" s="134">
        <f t="shared" ca="1" si="142"/>
        <v>0</v>
      </c>
      <c r="AB77" s="233">
        <f ca="1">IF(O$65&gt;0,60*((AG$65/O$65)*O77)/(INDIRECT(ADDRESS($M77,5,1,0,"Daten"),0)*($E$1-$E$2)),0)</f>
        <v>0</v>
      </c>
      <c r="AC77" s="233">
        <f ca="1">IF(P$72&gt;0,60*(P77*AG$72/P$72)/(INDIRECT(ADDRESS($M77,5,1,0,"Daten"),0)*($E$1-$E$2)),0)</f>
        <v>0</v>
      </c>
      <c r="AD77" s="7"/>
      <c r="AE77" s="152">
        <f t="shared" ca="1" si="131"/>
        <v>4</v>
      </c>
      <c r="AF77" s="13">
        <f ca="1">($E$1-U77/2)-INDIRECT(ADDRESS(ROW()-6,COLUMN()-2))</f>
        <v>17.5</v>
      </c>
      <c r="AG77" s="230">
        <f ca="1">$AE77*$AF77*$Q77</f>
        <v>0</v>
      </c>
      <c r="AH77" s="230" t="str">
        <f t="shared" si="144"/>
        <v/>
      </c>
      <c r="AI77" s="9"/>
      <c r="AL77" s="7">
        <f t="shared" ca="1" si="135"/>
        <v>4</v>
      </c>
      <c r="AM77" s="7">
        <f t="shared" si="136"/>
        <v>0</v>
      </c>
      <c r="AN77" s="7">
        <f t="shared" si="137"/>
        <v>0</v>
      </c>
      <c r="AO77" s="7">
        <f t="shared" ca="1" si="138"/>
        <v>3.5</v>
      </c>
      <c r="AP77" s="7">
        <f t="shared" ca="1" si="139"/>
        <v>3</v>
      </c>
      <c r="AQ77" s="7">
        <f t="shared" ca="1" si="140"/>
        <v>2.2000000000000002</v>
      </c>
      <c r="AR77" s="7">
        <f t="shared" ca="1" si="141"/>
        <v>1</v>
      </c>
      <c r="AMG77" s="7"/>
      <c r="AMH77" s="7"/>
    </row>
    <row r="78" spans="1:1022">
      <c r="B78" s="18"/>
      <c r="C78" s="18"/>
      <c r="D78" s="19"/>
      <c r="E78" s="217">
        <f ca="1">SUM(E9:E77)</f>
        <v>507.62534626199624</v>
      </c>
      <c r="F78" s="19"/>
      <c r="G78" s="19"/>
      <c r="H78" s="19"/>
      <c r="I78" s="19"/>
      <c r="J78" s="19"/>
      <c r="K78" s="19"/>
      <c r="L78" s="19"/>
      <c r="M78" s="19"/>
      <c r="N78" s="19"/>
      <c r="O78" s="19"/>
      <c r="P78" s="19"/>
      <c r="Q78" s="19"/>
      <c r="R78" s="19"/>
      <c r="S78" s="19"/>
      <c r="T78" s="19"/>
      <c r="U78" s="19"/>
      <c r="V78" s="19"/>
      <c r="W78" s="19"/>
      <c r="X78" s="19"/>
      <c r="Y78" s="217"/>
      <c r="Z78" s="135">
        <f ca="1">SUM(Z9:Z77)</f>
        <v>8.3032366071428569</v>
      </c>
      <c r="AA78" s="135"/>
      <c r="AB78" s="234"/>
      <c r="AC78" s="234"/>
      <c r="AD78" s="135"/>
      <c r="AE78" s="135"/>
      <c r="AF78" s="135"/>
      <c r="AG78" s="217">
        <f ca="1">SUM(AG9:AG77)</f>
        <v>4352.1357142857141</v>
      </c>
      <c r="AH78" s="217"/>
      <c r="AI78" s="19"/>
      <c r="AJ78" s="19"/>
      <c r="AK78" s="19"/>
      <c r="AL78" s="19"/>
      <c r="AM78" s="19"/>
      <c r="AN78" s="19"/>
      <c r="AO78" s="19"/>
      <c r="AP78" s="19"/>
      <c r="AQ78" s="19"/>
      <c r="AR78" s="19"/>
      <c r="AMG78" s="7"/>
      <c r="AMH78" s="7"/>
    </row>
    <row r="79" spans="1:1022">
      <c r="A79">
        <v>11</v>
      </c>
      <c r="B79" s="32" t="str">
        <f ca="1">INDIRECT(ADDRESS($A79+1,1,1,1,"Eingabetabelle"))</f>
        <v>EG</v>
      </c>
      <c r="C79" s="32" t="str">
        <f ca="1">INDIRECT(ADDRESS($A79+1,2,1,1,"Eingabetabelle"))</f>
        <v>Raum_1</v>
      </c>
      <c r="D79" s="32" t="str">
        <f ca="1">IF(Eingabetabelle!$K$4="X",INDIRECT(ADDRESS(7,14,1,1,CONCATENATE($B79,"_",$C79))),INDIRECT(ADDRESS($A79+1,3,1,1,"Eingabetabelle")))</f>
        <v>Testraum</v>
      </c>
      <c r="E79" s="215">
        <f ca="1">IF(Eingabetabelle!$K$4="X",INDIRECT(ADDRESS(62,18,1,1,CONCATENATE($B79,"_",$C79))),INDIRECT(ADDRESS($A79+1,4,1,1,"Eingabetabelle")))</f>
        <v>0</v>
      </c>
      <c r="F79" s="32">
        <f ca="1">IF(Eingabetabelle!$K$4="X",INDIRECT(ADDRESS(17,7,1,1,CONCATENATE($B79,"_",$C79))),INDIRECT(ADDRESS($A79+1,5,1,1,"Eingabetabelle")))</f>
        <v>0</v>
      </c>
      <c r="G79" s="16">
        <f t="shared" si="143"/>
        <v>0</v>
      </c>
      <c r="H79" s="16"/>
      <c r="I79" s="16"/>
      <c r="J79" s="16"/>
      <c r="K79" s="147"/>
      <c r="L79" s="147"/>
      <c r="M79" s="147"/>
      <c r="N79" s="1">
        <f>SUM(N80:N87)</f>
        <v>0</v>
      </c>
      <c r="O79" s="5"/>
      <c r="Q79" s="1">
        <f>SUM(Q80:Q87)</f>
        <v>0</v>
      </c>
      <c r="U79" s="13"/>
      <c r="V79" s="14">
        <f>SUM(N79:P79)</f>
        <v>0</v>
      </c>
      <c r="W79" s="13"/>
      <c r="X79" s="15">
        <f>SUM(N80:N87)</f>
        <v>0</v>
      </c>
      <c r="Y79" s="219"/>
      <c r="Z79" s="134"/>
      <c r="AA79" s="134"/>
      <c r="AB79" s="233"/>
      <c r="AC79" s="233"/>
      <c r="AD79" s="32">
        <f ca="1">IF(Eingabetabelle!$K$4="X",INDIRECT(ADDRESS(9,7,1,1,CONCATENATE($B79,"_",$C79))),INDIRECT(ADDRESS($A79+1,6,1,1,"Eingabetabelle")))</f>
        <v>24</v>
      </c>
      <c r="AE79" s="152"/>
      <c r="AF79" s="13"/>
      <c r="AG79" s="230"/>
      <c r="AH79" s="230"/>
      <c r="AI79" s="9">
        <f ca="1">SUM(AG80:AG87)</f>
        <v>0</v>
      </c>
      <c r="AJ79" s="7">
        <f ca="1">AI79-E79</f>
        <v>0</v>
      </c>
      <c r="AK79" s="237" t="str">
        <f ca="1">IF(E79&gt;0,AI79/E79,"")</f>
        <v/>
      </c>
      <c r="AMG79" s="7"/>
      <c r="AMH79" s="7"/>
    </row>
    <row r="80" spans="1:1022">
      <c r="B80" s="14"/>
      <c r="C80" s="14" t="s">
        <v>12</v>
      </c>
      <c r="D80" s="7"/>
      <c r="E80" s="216"/>
      <c r="F80" s="7"/>
      <c r="G80" s="16">
        <f t="shared" si="143"/>
        <v>0</v>
      </c>
      <c r="H80" s="122" t="s">
        <v>68</v>
      </c>
      <c r="I80" s="122" t="s">
        <v>13</v>
      </c>
      <c r="J80" s="122" t="s">
        <v>208</v>
      </c>
      <c r="K80" s="147" t="str">
        <f>Eingabetabelle!$K$5</f>
        <v>Wasser</v>
      </c>
      <c r="L80" s="147" t="str">
        <f t="shared" ref="L80:L87" si="145">H80&amp;I80&amp;J80&amp;K80</f>
        <v>17x2FBHTeppichWasser</v>
      </c>
      <c r="M80" s="147">
        <f>MATCH($L80,Daten!$S$3:$S$50,0)+2</f>
        <v>3</v>
      </c>
      <c r="N80" s="17"/>
      <c r="O80" s="17"/>
      <c r="P80" s="3"/>
      <c r="Q80" s="3"/>
      <c r="R80" s="3"/>
      <c r="S80" s="3"/>
      <c r="T80" s="3"/>
      <c r="U80" s="227">
        <f>IF(T80&gt;0,T80,DH!$J$2-DH!$K$2)</f>
        <v>7</v>
      </c>
      <c r="V80" s="30">
        <f t="shared" ref="V80:V87" si="146">P80+N80+O80</f>
        <v>0</v>
      </c>
      <c r="W80" s="13">
        <f t="shared" ref="W80:W87" si="147">$E$3</f>
        <v>6000</v>
      </c>
      <c r="X80" s="15"/>
      <c r="Y80" s="218">
        <f t="shared" ref="Y80:Y87" ca="1" si="148">INDIRECT(ADDRESS($M80,4,1,0,"Daten"),0)*Z80*Z80*V80</f>
        <v>0</v>
      </c>
      <c r="Z80" s="134">
        <f t="shared" ref="Z80:Z87" ca="1" si="149">AA80+AB80+AC80</f>
        <v>0</v>
      </c>
      <c r="AA80" s="134">
        <f t="shared" ref="AA80:AA87" ca="1" si="150">60*(AG80)/(INDIRECT(ADDRESS($M80,5,1,0,"Daten"),0)*(U80))</f>
        <v>0</v>
      </c>
      <c r="AB80" s="233">
        <f t="shared" ref="AB80:AB87" ca="1" si="151">IF(O$139&gt;0,60*((AG$139/O$139)*O80)/(INDIRECT(ADDRESS($M80,5,1,0,"Daten"),0)*($E$1-$E$2)),0)</f>
        <v>0</v>
      </c>
      <c r="AC80" s="233">
        <f t="shared" ref="AC80:AC87" ca="1" si="152">IF(P$147&gt;0,60*(P80*AG$147/P$147)/(INDIRECT(ADDRESS($M80,5,1,0,"Daten"),0)*($E$1-$E$2)),0)</f>
        <v>0</v>
      </c>
      <c r="AD80" s="7"/>
      <c r="AE80" s="152">
        <f t="shared" ref="AE80:AE87" ca="1" si="153">AL80+AM80+AN80</f>
        <v>4</v>
      </c>
      <c r="AF80" s="13">
        <f ca="1">($E$1-U80/2)-INDIRECT(ADDRESS(ROW()-1,COLUMN()-2))</f>
        <v>17.5</v>
      </c>
      <c r="AG80" s="230">
        <f t="shared" ref="AG80:AG87" ca="1" si="154">$AE80*$AF80*$Q80</f>
        <v>0</v>
      </c>
      <c r="AH80" s="230" t="str">
        <f t="shared" ref="AH80:AH143" si="155">IF(Q80&gt;0,AG80/Q80,"")</f>
        <v/>
      </c>
      <c r="AI80" s="9"/>
      <c r="AL80" s="7">
        <f t="shared" ref="AL80:AL87" ca="1" si="156">IF($G80&lt;0.1,(($G80-0.05)*(AP80-AO80)/0.05)+AO80,0)</f>
        <v>4</v>
      </c>
      <c r="AM80" s="7">
        <f t="shared" ref="AM80:AM87" si="157">IF($G80&lt;0.2,IF($G80&gt;=0.1,(($G80-0.1)*(AQ80-AP80)/0.1)+AP80,0),0)</f>
        <v>0</v>
      </c>
      <c r="AN80" s="7">
        <f t="shared" ref="AN80:AN87" si="158">IF($G80&gt;=0.2,(($G80-0.2)*(AR80-AQ80)/0.3)+AQ80,0)</f>
        <v>0</v>
      </c>
      <c r="AO80" s="7">
        <f t="shared" ref="AO80:AO87" ca="1" si="159">INDIRECT(ADDRESS($M80,10,1,0,"Daten"),0)</f>
        <v>3.5</v>
      </c>
      <c r="AP80" s="7">
        <f t="shared" ref="AP80:AP87" ca="1" si="160">INDIRECT(ADDRESS($M80,11,1,0,"Daten"),0)</f>
        <v>3</v>
      </c>
      <c r="AQ80" s="7">
        <f t="shared" ref="AQ80:AQ87" ca="1" si="161">INDIRECT(ADDRESS($M80,12,1,0,"Daten"),0)</f>
        <v>2.2000000000000002</v>
      </c>
      <c r="AR80" s="7">
        <f t="shared" ref="AR80:AR87" ca="1" si="162">INDIRECT(ADDRESS($M80,13,1,0,"Daten"),0)</f>
        <v>1</v>
      </c>
      <c r="AMG80" s="7"/>
      <c r="AMH80" s="7"/>
    </row>
    <row r="81" spans="1:1022">
      <c r="B81" s="14"/>
      <c r="C81" s="14" t="s">
        <v>14</v>
      </c>
      <c r="D81" s="7"/>
      <c r="E81" s="216"/>
      <c r="F81" s="7"/>
      <c r="G81" s="16">
        <f t="shared" si="143"/>
        <v>0</v>
      </c>
      <c r="H81" s="122" t="s">
        <v>68</v>
      </c>
      <c r="I81" s="122" t="s">
        <v>13</v>
      </c>
      <c r="J81" s="122" t="s">
        <v>208</v>
      </c>
      <c r="K81" s="147" t="str">
        <f>Eingabetabelle!$K$5</f>
        <v>Wasser</v>
      </c>
      <c r="L81" s="147" t="str">
        <f t="shared" si="145"/>
        <v>17x2FBHTeppichWasser</v>
      </c>
      <c r="M81" s="147">
        <f>MATCH($L81,Daten!$S$3:$S$50,0)+2</f>
        <v>3</v>
      </c>
      <c r="N81" s="17"/>
      <c r="O81" s="17"/>
      <c r="P81" s="3"/>
      <c r="Q81" s="3"/>
      <c r="R81" s="3"/>
      <c r="S81" s="3"/>
      <c r="T81" s="3"/>
      <c r="U81" s="227">
        <f>IF(T81&gt;0,T81,DH!$J$2-DH!$K$2)</f>
        <v>7</v>
      </c>
      <c r="V81" s="30">
        <f t="shared" si="146"/>
        <v>0</v>
      </c>
      <c r="W81" s="13">
        <f t="shared" si="147"/>
        <v>6000</v>
      </c>
      <c r="X81" s="15"/>
      <c r="Y81" s="218">
        <f t="shared" ca="1" si="148"/>
        <v>0</v>
      </c>
      <c r="Z81" s="134">
        <f t="shared" ca="1" si="149"/>
        <v>0</v>
      </c>
      <c r="AA81" s="134">
        <f t="shared" ca="1" si="150"/>
        <v>0</v>
      </c>
      <c r="AB81" s="233">
        <f t="shared" ca="1" si="151"/>
        <v>0</v>
      </c>
      <c r="AC81" s="233">
        <f t="shared" ca="1" si="152"/>
        <v>0</v>
      </c>
      <c r="AD81" s="7"/>
      <c r="AE81" s="152">
        <f t="shared" ca="1" si="153"/>
        <v>4</v>
      </c>
      <c r="AF81" s="13">
        <f ca="1">($E$1-U81/2)-INDIRECT(ADDRESS(ROW()-2,COLUMN()-2))</f>
        <v>17.5</v>
      </c>
      <c r="AG81" s="230">
        <f t="shared" ca="1" si="154"/>
        <v>0</v>
      </c>
      <c r="AH81" s="230" t="str">
        <f t="shared" si="155"/>
        <v/>
      </c>
      <c r="AI81" s="9"/>
      <c r="AL81" s="7">
        <f t="shared" ca="1" si="156"/>
        <v>4</v>
      </c>
      <c r="AM81" s="7">
        <f t="shared" si="157"/>
        <v>0</v>
      </c>
      <c r="AN81" s="7">
        <f t="shared" si="158"/>
        <v>0</v>
      </c>
      <c r="AO81" s="7">
        <f t="shared" ca="1" si="159"/>
        <v>3.5</v>
      </c>
      <c r="AP81" s="7">
        <f t="shared" ca="1" si="160"/>
        <v>3</v>
      </c>
      <c r="AQ81" s="7">
        <f t="shared" ca="1" si="161"/>
        <v>2.2000000000000002</v>
      </c>
      <c r="AR81" s="7">
        <f t="shared" ca="1" si="162"/>
        <v>1</v>
      </c>
      <c r="AMG81" s="7"/>
      <c r="AMH81" s="7"/>
    </row>
    <row r="82" spans="1:1022">
      <c r="B82" s="14"/>
      <c r="C82" s="14" t="s">
        <v>15</v>
      </c>
      <c r="D82" s="7"/>
      <c r="E82" s="216"/>
      <c r="F82" s="7"/>
      <c r="G82" s="16">
        <f t="shared" si="143"/>
        <v>0</v>
      </c>
      <c r="H82" s="122" t="s">
        <v>68</v>
      </c>
      <c r="I82" s="122" t="s">
        <v>13</v>
      </c>
      <c r="J82" s="122" t="s">
        <v>208</v>
      </c>
      <c r="K82" s="147" t="str">
        <f>Eingabetabelle!$K$5</f>
        <v>Wasser</v>
      </c>
      <c r="L82" s="147" t="str">
        <f t="shared" si="145"/>
        <v>17x2FBHTeppichWasser</v>
      </c>
      <c r="M82" s="147">
        <f>MATCH($L82,Daten!$S$3:$S$50,0)+2</f>
        <v>3</v>
      </c>
      <c r="N82" s="17"/>
      <c r="O82" s="17"/>
      <c r="P82" s="3"/>
      <c r="Q82" s="3"/>
      <c r="R82" s="3"/>
      <c r="S82" s="3"/>
      <c r="T82" s="3"/>
      <c r="U82" s="227">
        <f>IF(T82&gt;0,T82,DH!$J$2-DH!$K$2)</f>
        <v>7</v>
      </c>
      <c r="V82" s="30">
        <f t="shared" si="146"/>
        <v>0</v>
      </c>
      <c r="W82" s="13">
        <f t="shared" si="147"/>
        <v>6000</v>
      </c>
      <c r="X82" s="15"/>
      <c r="Y82" s="218">
        <f t="shared" ca="1" si="148"/>
        <v>0</v>
      </c>
      <c r="Z82" s="134">
        <f t="shared" ca="1" si="149"/>
        <v>0</v>
      </c>
      <c r="AA82" s="134">
        <f t="shared" ca="1" si="150"/>
        <v>0</v>
      </c>
      <c r="AB82" s="233">
        <f t="shared" ca="1" si="151"/>
        <v>0</v>
      </c>
      <c r="AC82" s="233">
        <f t="shared" ca="1" si="152"/>
        <v>0</v>
      </c>
      <c r="AD82" s="7"/>
      <c r="AE82" s="152">
        <f t="shared" ca="1" si="153"/>
        <v>4</v>
      </c>
      <c r="AF82" s="13">
        <f ca="1">($E$1-U82/2)-INDIRECT(ADDRESS(ROW()-3,COLUMN()-2))</f>
        <v>17.5</v>
      </c>
      <c r="AG82" s="230">
        <f t="shared" ca="1" si="154"/>
        <v>0</v>
      </c>
      <c r="AH82" s="230" t="str">
        <f t="shared" si="155"/>
        <v/>
      </c>
      <c r="AI82" s="9"/>
      <c r="AL82" s="7">
        <f t="shared" ca="1" si="156"/>
        <v>4</v>
      </c>
      <c r="AM82" s="7">
        <f t="shared" si="157"/>
        <v>0</v>
      </c>
      <c r="AN82" s="7">
        <f t="shared" si="158"/>
        <v>0</v>
      </c>
      <c r="AO82" s="7">
        <f t="shared" ca="1" si="159"/>
        <v>3.5</v>
      </c>
      <c r="AP82" s="7">
        <f t="shared" ca="1" si="160"/>
        <v>3</v>
      </c>
      <c r="AQ82" s="7">
        <f t="shared" ca="1" si="161"/>
        <v>2.2000000000000002</v>
      </c>
      <c r="AR82" s="7">
        <f t="shared" ca="1" si="162"/>
        <v>1</v>
      </c>
      <c r="AMG82" s="7"/>
      <c r="AMH82" s="7"/>
    </row>
    <row r="83" spans="1:1022">
      <c r="B83" s="14"/>
      <c r="C83" s="14" t="s">
        <v>15</v>
      </c>
      <c r="D83" s="7"/>
      <c r="E83" s="216"/>
      <c r="F83" s="7"/>
      <c r="G83" s="16">
        <f t="shared" si="143"/>
        <v>0</v>
      </c>
      <c r="H83" s="122" t="s">
        <v>68</v>
      </c>
      <c r="I83" s="122" t="s">
        <v>13</v>
      </c>
      <c r="J83" s="122" t="s">
        <v>208</v>
      </c>
      <c r="K83" s="147" t="str">
        <f>Eingabetabelle!$K$5</f>
        <v>Wasser</v>
      </c>
      <c r="L83" s="147" t="str">
        <f t="shared" si="145"/>
        <v>17x2FBHTeppichWasser</v>
      </c>
      <c r="M83" s="147">
        <f>MATCH($L83,Daten!$S$3:$S$50,0)+2</f>
        <v>3</v>
      </c>
      <c r="N83" s="17"/>
      <c r="O83" s="17"/>
      <c r="P83" s="3"/>
      <c r="Q83" s="3"/>
      <c r="R83" s="3"/>
      <c r="S83" s="3"/>
      <c r="T83" s="3"/>
      <c r="U83" s="227">
        <f>IF(T83&gt;0,T83,DH!$J$2-DH!$K$2)</f>
        <v>7</v>
      </c>
      <c r="V83" s="30">
        <f t="shared" si="146"/>
        <v>0</v>
      </c>
      <c r="W83" s="13">
        <f t="shared" si="147"/>
        <v>6000</v>
      </c>
      <c r="X83" s="15"/>
      <c r="Y83" s="218">
        <f t="shared" ca="1" si="148"/>
        <v>0</v>
      </c>
      <c r="Z83" s="134">
        <f t="shared" ca="1" si="149"/>
        <v>0</v>
      </c>
      <c r="AA83" s="134">
        <f t="shared" ca="1" si="150"/>
        <v>0</v>
      </c>
      <c r="AB83" s="233">
        <f t="shared" ca="1" si="151"/>
        <v>0</v>
      </c>
      <c r="AC83" s="233">
        <f t="shared" ca="1" si="152"/>
        <v>0</v>
      </c>
      <c r="AD83" s="7"/>
      <c r="AE83" s="152">
        <f t="shared" ca="1" si="153"/>
        <v>4</v>
      </c>
      <c r="AF83" s="13">
        <f ca="1">($E$1-U83/2)-INDIRECT(ADDRESS(ROW()-4,COLUMN()-2))</f>
        <v>17.5</v>
      </c>
      <c r="AG83" s="230">
        <f t="shared" ca="1" si="154"/>
        <v>0</v>
      </c>
      <c r="AH83" s="230" t="str">
        <f t="shared" si="155"/>
        <v/>
      </c>
      <c r="AI83" s="9"/>
      <c r="AL83" s="7">
        <f t="shared" ca="1" si="156"/>
        <v>4</v>
      </c>
      <c r="AM83" s="7">
        <f t="shared" si="157"/>
        <v>0</v>
      </c>
      <c r="AN83" s="7">
        <f t="shared" si="158"/>
        <v>0</v>
      </c>
      <c r="AO83" s="7">
        <f t="shared" ca="1" si="159"/>
        <v>3.5</v>
      </c>
      <c r="AP83" s="7">
        <f t="shared" ca="1" si="160"/>
        <v>3</v>
      </c>
      <c r="AQ83" s="7">
        <f t="shared" ca="1" si="161"/>
        <v>2.2000000000000002</v>
      </c>
      <c r="AR83" s="7">
        <f t="shared" ca="1" si="162"/>
        <v>1</v>
      </c>
      <c r="AMG83" s="7"/>
      <c r="AMH83" s="7"/>
    </row>
    <row r="84" spans="1:1022">
      <c r="B84" s="14"/>
      <c r="C84" s="14" t="s">
        <v>15</v>
      </c>
      <c r="D84" s="7"/>
      <c r="E84" s="216"/>
      <c r="F84" s="7"/>
      <c r="G84" s="16">
        <f t="shared" si="143"/>
        <v>0</v>
      </c>
      <c r="H84" s="122" t="s">
        <v>68</v>
      </c>
      <c r="I84" s="122" t="s">
        <v>13</v>
      </c>
      <c r="J84" s="122" t="s">
        <v>208</v>
      </c>
      <c r="K84" s="147" t="str">
        <f>Eingabetabelle!$K$5</f>
        <v>Wasser</v>
      </c>
      <c r="L84" s="147" t="str">
        <f t="shared" si="145"/>
        <v>17x2FBHTeppichWasser</v>
      </c>
      <c r="M84" s="147">
        <f>MATCH($L84,Daten!$S$3:$S$50,0)+2</f>
        <v>3</v>
      </c>
      <c r="N84" s="17"/>
      <c r="O84" s="17"/>
      <c r="P84" s="3"/>
      <c r="Q84" s="3"/>
      <c r="R84" s="3"/>
      <c r="S84" s="3"/>
      <c r="T84" s="3"/>
      <c r="U84" s="227">
        <f>IF(T84&gt;0,T84,DH!$J$2-DH!$K$2)</f>
        <v>7</v>
      </c>
      <c r="V84" s="30">
        <f t="shared" si="146"/>
        <v>0</v>
      </c>
      <c r="W84" s="13">
        <f t="shared" si="147"/>
        <v>6000</v>
      </c>
      <c r="X84" s="15"/>
      <c r="Y84" s="218">
        <f t="shared" ca="1" si="148"/>
        <v>0</v>
      </c>
      <c r="Z84" s="134">
        <f t="shared" ca="1" si="149"/>
        <v>0</v>
      </c>
      <c r="AA84" s="134">
        <f t="shared" ca="1" si="150"/>
        <v>0</v>
      </c>
      <c r="AB84" s="233">
        <f t="shared" ca="1" si="151"/>
        <v>0</v>
      </c>
      <c r="AC84" s="233">
        <f t="shared" ca="1" si="152"/>
        <v>0</v>
      </c>
      <c r="AD84" s="7"/>
      <c r="AE84" s="152">
        <f t="shared" ca="1" si="153"/>
        <v>4</v>
      </c>
      <c r="AF84" s="13">
        <f ca="1">($E$1-U84/2)-INDIRECT(ADDRESS(ROW()-5,COLUMN()-2))</f>
        <v>17.5</v>
      </c>
      <c r="AG84" s="230">
        <f t="shared" ca="1" si="154"/>
        <v>0</v>
      </c>
      <c r="AH84" s="230" t="str">
        <f t="shared" si="155"/>
        <v/>
      </c>
      <c r="AI84" s="9"/>
      <c r="AL84" s="7">
        <f t="shared" ca="1" si="156"/>
        <v>4</v>
      </c>
      <c r="AM84" s="7">
        <f t="shared" si="157"/>
        <v>0</v>
      </c>
      <c r="AN84" s="7">
        <f t="shared" si="158"/>
        <v>0</v>
      </c>
      <c r="AO84" s="7">
        <f t="shared" ca="1" si="159"/>
        <v>3.5</v>
      </c>
      <c r="AP84" s="7">
        <f t="shared" ca="1" si="160"/>
        <v>3</v>
      </c>
      <c r="AQ84" s="7">
        <f t="shared" ca="1" si="161"/>
        <v>2.2000000000000002</v>
      </c>
      <c r="AR84" s="7">
        <f t="shared" ca="1" si="162"/>
        <v>1</v>
      </c>
      <c r="AMG84" s="7"/>
      <c r="AMH84" s="7"/>
    </row>
    <row r="85" spans="1:1022">
      <c r="B85" s="14"/>
      <c r="C85" s="14" t="s">
        <v>15</v>
      </c>
      <c r="D85" s="7"/>
      <c r="E85" s="216"/>
      <c r="F85" s="7"/>
      <c r="G85" s="16">
        <f t="shared" si="143"/>
        <v>0</v>
      </c>
      <c r="H85" s="122" t="s">
        <v>68</v>
      </c>
      <c r="I85" s="122" t="s">
        <v>13</v>
      </c>
      <c r="J85" s="122" t="s">
        <v>208</v>
      </c>
      <c r="K85" s="147" t="str">
        <f>Eingabetabelle!$K$5</f>
        <v>Wasser</v>
      </c>
      <c r="L85" s="147" t="str">
        <f t="shared" si="145"/>
        <v>17x2FBHTeppichWasser</v>
      </c>
      <c r="M85" s="147">
        <f>MATCH($L85,Daten!$S$3:$S$50,0)+2</f>
        <v>3</v>
      </c>
      <c r="N85" s="17"/>
      <c r="O85" s="17"/>
      <c r="P85" s="3"/>
      <c r="Q85" s="3"/>
      <c r="R85" s="3"/>
      <c r="S85" s="3"/>
      <c r="T85" s="3"/>
      <c r="U85" s="227">
        <f>IF(T85&gt;0,T85,DH!$J$2-DH!$K$2)</f>
        <v>7</v>
      </c>
      <c r="V85" s="30">
        <f t="shared" si="146"/>
        <v>0</v>
      </c>
      <c r="W85" s="13">
        <f t="shared" si="147"/>
        <v>6000</v>
      </c>
      <c r="X85" s="15"/>
      <c r="Y85" s="218">
        <f t="shared" ca="1" si="148"/>
        <v>0</v>
      </c>
      <c r="Z85" s="134">
        <f t="shared" ca="1" si="149"/>
        <v>0</v>
      </c>
      <c r="AA85" s="134">
        <f t="shared" ca="1" si="150"/>
        <v>0</v>
      </c>
      <c r="AB85" s="233">
        <f t="shared" ca="1" si="151"/>
        <v>0</v>
      </c>
      <c r="AC85" s="233">
        <f t="shared" ca="1" si="152"/>
        <v>0</v>
      </c>
      <c r="AD85" s="7"/>
      <c r="AE85" s="152">
        <f t="shared" ca="1" si="153"/>
        <v>4</v>
      </c>
      <c r="AF85" s="13">
        <f ca="1">($E$1-U85/2)-INDIRECT(ADDRESS(ROW()-6,COLUMN()-2))</f>
        <v>17.5</v>
      </c>
      <c r="AG85" s="230">
        <f t="shared" ca="1" si="154"/>
        <v>0</v>
      </c>
      <c r="AH85" s="230" t="str">
        <f t="shared" si="155"/>
        <v/>
      </c>
      <c r="AI85" s="9"/>
      <c r="AL85" s="7">
        <f t="shared" ca="1" si="156"/>
        <v>4</v>
      </c>
      <c r="AM85" s="7">
        <f t="shared" si="157"/>
        <v>0</v>
      </c>
      <c r="AN85" s="7">
        <f t="shared" si="158"/>
        <v>0</v>
      </c>
      <c r="AO85" s="7">
        <f t="shared" ca="1" si="159"/>
        <v>3.5</v>
      </c>
      <c r="AP85" s="7">
        <f t="shared" ca="1" si="160"/>
        <v>3</v>
      </c>
      <c r="AQ85" s="7">
        <f t="shared" ca="1" si="161"/>
        <v>2.2000000000000002</v>
      </c>
      <c r="AR85" s="7">
        <f t="shared" ca="1" si="162"/>
        <v>1</v>
      </c>
      <c r="AMG85" s="7"/>
      <c r="AMH85" s="7"/>
    </row>
    <row r="86" spans="1:1022">
      <c r="B86" s="14"/>
      <c r="C86" s="14" t="s">
        <v>16</v>
      </c>
      <c r="D86" s="7"/>
      <c r="E86" s="216"/>
      <c r="F86" s="7"/>
      <c r="G86" s="16">
        <f t="shared" si="143"/>
        <v>0</v>
      </c>
      <c r="H86" s="122" t="s">
        <v>68</v>
      </c>
      <c r="I86" s="122" t="s">
        <v>13</v>
      </c>
      <c r="J86" s="122" t="s">
        <v>208</v>
      </c>
      <c r="K86" s="147" t="str">
        <f>Eingabetabelle!$K$5</f>
        <v>Wasser</v>
      </c>
      <c r="L86" s="147" t="str">
        <f t="shared" si="145"/>
        <v>17x2FBHTeppichWasser</v>
      </c>
      <c r="M86" s="147">
        <f>MATCH($L86,Daten!$S$3:$S$50,0)+2</f>
        <v>3</v>
      </c>
      <c r="N86" s="17"/>
      <c r="O86" s="17"/>
      <c r="P86" s="3"/>
      <c r="Q86" s="3"/>
      <c r="R86" s="3"/>
      <c r="S86" s="3"/>
      <c r="T86" s="3"/>
      <c r="U86" s="227">
        <f>IF(T86&gt;0,T86,DH!$J$2-DH!$K$2)</f>
        <v>7</v>
      </c>
      <c r="V86" s="30">
        <f t="shared" si="146"/>
        <v>0</v>
      </c>
      <c r="W86" s="13">
        <f t="shared" si="147"/>
        <v>6000</v>
      </c>
      <c r="X86" s="15"/>
      <c r="Y86" s="218">
        <f t="shared" ca="1" si="148"/>
        <v>0</v>
      </c>
      <c r="Z86" s="134">
        <f t="shared" ca="1" si="149"/>
        <v>0</v>
      </c>
      <c r="AA86" s="134">
        <f t="shared" ca="1" si="150"/>
        <v>0</v>
      </c>
      <c r="AB86" s="233">
        <f t="shared" ca="1" si="151"/>
        <v>0</v>
      </c>
      <c r="AC86" s="233">
        <f t="shared" ca="1" si="152"/>
        <v>0</v>
      </c>
      <c r="AD86" s="7"/>
      <c r="AE86" s="152">
        <f t="shared" ca="1" si="153"/>
        <v>4</v>
      </c>
      <c r="AF86" s="13">
        <f ca="1">($E$1-U86/2)-INDIRECT(ADDRESS(ROW()-7,COLUMN()-2))</f>
        <v>17.5</v>
      </c>
      <c r="AG86" s="230">
        <f t="shared" ca="1" si="154"/>
        <v>0</v>
      </c>
      <c r="AH86" s="230" t="str">
        <f t="shared" si="155"/>
        <v/>
      </c>
      <c r="AI86" s="9"/>
      <c r="AL86" s="7">
        <f t="shared" ca="1" si="156"/>
        <v>4</v>
      </c>
      <c r="AM86" s="7">
        <f t="shared" si="157"/>
        <v>0</v>
      </c>
      <c r="AN86" s="7">
        <f t="shared" si="158"/>
        <v>0</v>
      </c>
      <c r="AO86" s="7">
        <f t="shared" ca="1" si="159"/>
        <v>3.5</v>
      </c>
      <c r="AP86" s="7">
        <f t="shared" ca="1" si="160"/>
        <v>3</v>
      </c>
      <c r="AQ86" s="7">
        <f t="shared" ca="1" si="161"/>
        <v>2.2000000000000002</v>
      </c>
      <c r="AR86" s="7">
        <f t="shared" ca="1" si="162"/>
        <v>1</v>
      </c>
      <c r="AMG86" s="7"/>
      <c r="AMH86" s="7"/>
    </row>
    <row r="87" spans="1:1022">
      <c r="B87" s="14"/>
      <c r="C87" s="14" t="s">
        <v>17</v>
      </c>
      <c r="D87" s="7"/>
      <c r="E87" s="216"/>
      <c r="F87" s="7"/>
      <c r="G87" s="16">
        <f t="shared" si="143"/>
        <v>0</v>
      </c>
      <c r="H87" s="122" t="s">
        <v>68</v>
      </c>
      <c r="I87" s="122" t="s">
        <v>13</v>
      </c>
      <c r="J87" s="122" t="s">
        <v>208</v>
      </c>
      <c r="K87" s="147" t="str">
        <f>Eingabetabelle!$K$5</f>
        <v>Wasser</v>
      </c>
      <c r="L87" s="147" t="str">
        <f t="shared" si="145"/>
        <v>17x2FBHTeppichWasser</v>
      </c>
      <c r="M87" s="147">
        <f>MATCH($L87,Daten!$S$3:$S$50,0)+2</f>
        <v>3</v>
      </c>
      <c r="N87" s="17"/>
      <c r="O87" s="17"/>
      <c r="P87" s="3"/>
      <c r="Q87" s="3"/>
      <c r="R87" s="3"/>
      <c r="S87" s="3"/>
      <c r="T87" s="3"/>
      <c r="U87" s="227">
        <f>IF(T87&gt;0,T87,DH!$J$2-DH!$K$2)</f>
        <v>7</v>
      </c>
      <c r="V87" s="30">
        <f t="shared" si="146"/>
        <v>0</v>
      </c>
      <c r="W87" s="13">
        <f t="shared" si="147"/>
        <v>6000</v>
      </c>
      <c r="X87" s="15"/>
      <c r="Y87" s="218">
        <f t="shared" ca="1" si="148"/>
        <v>0</v>
      </c>
      <c r="Z87" s="134">
        <f t="shared" ca="1" si="149"/>
        <v>0</v>
      </c>
      <c r="AA87" s="134">
        <f t="shared" ca="1" si="150"/>
        <v>0</v>
      </c>
      <c r="AB87" s="233">
        <f t="shared" ca="1" si="151"/>
        <v>0</v>
      </c>
      <c r="AC87" s="233">
        <f t="shared" ca="1" si="152"/>
        <v>0</v>
      </c>
      <c r="AD87" s="7"/>
      <c r="AE87" s="152">
        <f t="shared" ca="1" si="153"/>
        <v>4</v>
      </c>
      <c r="AF87" s="13">
        <f ca="1">($E$1-U87/2)-INDIRECT(ADDRESS(ROW()-8,COLUMN()-2))</f>
        <v>17.5</v>
      </c>
      <c r="AG87" s="230">
        <f t="shared" ca="1" si="154"/>
        <v>0</v>
      </c>
      <c r="AH87" s="230" t="str">
        <f t="shared" si="155"/>
        <v/>
      </c>
      <c r="AI87" s="9"/>
      <c r="AL87" s="7">
        <f t="shared" ca="1" si="156"/>
        <v>4</v>
      </c>
      <c r="AM87" s="7">
        <f t="shared" si="157"/>
        <v>0</v>
      </c>
      <c r="AN87" s="7">
        <f t="shared" si="158"/>
        <v>0</v>
      </c>
      <c r="AO87" s="7">
        <f t="shared" ca="1" si="159"/>
        <v>3.5</v>
      </c>
      <c r="AP87" s="7">
        <f t="shared" ca="1" si="160"/>
        <v>3</v>
      </c>
      <c r="AQ87" s="7">
        <f t="shared" ca="1" si="161"/>
        <v>2.2000000000000002</v>
      </c>
      <c r="AR87" s="7">
        <f t="shared" ca="1" si="162"/>
        <v>1</v>
      </c>
      <c r="AMG87" s="7"/>
      <c r="AMH87" s="7"/>
    </row>
    <row r="88" spans="1:1022">
      <c r="A88">
        <v>12</v>
      </c>
      <c r="B88" s="32" t="str">
        <f ca="1">INDIRECT(ADDRESS($A88+1,1,1,1,"Eingabetabelle"))</f>
        <v>EG</v>
      </c>
      <c r="C88" s="32" t="str">
        <f ca="1">INDIRECT(ADDRESS($A88+1,2,1,1,"Eingabetabelle"))</f>
        <v>Raum_2</v>
      </c>
      <c r="D88" s="32" t="str">
        <f ca="1">IF(Eingabetabelle!$K$4="X",INDIRECT(ADDRESS(7,14,1,1,CONCATENATE($B88,"_",$C88))),INDIRECT(ADDRESS($A88+1,3,1,1,"Eingabetabelle")))</f>
        <v>Testraum</v>
      </c>
      <c r="E88" s="215">
        <f ca="1">IF(Eingabetabelle!$K$4="X",INDIRECT(ADDRESS(62,18,1,1,CONCATENATE($B88,"_",$C88))),INDIRECT(ADDRESS($A88+1,4,1,1,"Eingabetabelle")))</f>
        <v>0</v>
      </c>
      <c r="F88" s="32">
        <f ca="1">IF(Eingabetabelle!$K$4="X",INDIRECT(ADDRESS(17,7,1,1,CONCATENATE($B88,"_",$C88))),INDIRECT(ADDRESS($A88+1,5,1,1,"Eingabetabelle")))</f>
        <v>0</v>
      </c>
      <c r="G88" s="16">
        <f t="shared" si="143"/>
        <v>0</v>
      </c>
      <c r="H88" s="16"/>
      <c r="I88" s="16"/>
      <c r="J88" s="16"/>
      <c r="K88" s="147"/>
      <c r="L88" s="147"/>
      <c r="M88" s="147"/>
      <c r="N88" s="1">
        <f>SUM(N89:N94)</f>
        <v>0</v>
      </c>
      <c r="O88" s="5"/>
      <c r="Q88" s="1">
        <f>SUM(Q89:Q94)</f>
        <v>0</v>
      </c>
      <c r="U88" s="13"/>
      <c r="V88" s="14"/>
      <c r="W88" s="13"/>
      <c r="X88" s="15">
        <f>SUM(N89:N94)</f>
        <v>0</v>
      </c>
      <c r="Y88" s="219"/>
      <c r="Z88" s="134"/>
      <c r="AA88" s="134"/>
      <c r="AB88" s="233"/>
      <c r="AC88" s="233"/>
      <c r="AD88" s="32">
        <f ca="1">IF(Eingabetabelle!$K$4="X",INDIRECT(ADDRESS(9,7,1,1,CONCATENATE($B88,"_",$C88))),INDIRECT(ADDRESS($A88+1,6,1,1,"Eingabetabelle")))</f>
        <v>24</v>
      </c>
      <c r="AE88" s="152"/>
      <c r="AF88" s="13"/>
      <c r="AG88" s="230"/>
      <c r="AH88" s="230"/>
      <c r="AI88" s="9">
        <f ca="1">SUM(AG89:AG94)</f>
        <v>0</v>
      </c>
      <c r="AJ88" s="7">
        <f ca="1">AI88-E88</f>
        <v>0</v>
      </c>
      <c r="AK88" s="237" t="str">
        <f ca="1">IF(E88&gt;0,AI88/E88,"")</f>
        <v/>
      </c>
      <c r="AMG88" s="7"/>
      <c r="AMH88" s="7"/>
    </row>
    <row r="89" spans="1:1022">
      <c r="B89" s="14"/>
      <c r="C89" s="14" t="s">
        <v>12</v>
      </c>
      <c r="D89" s="7"/>
      <c r="E89" s="216"/>
      <c r="F89" s="7"/>
      <c r="G89" s="16">
        <f t="shared" si="143"/>
        <v>0</v>
      </c>
      <c r="H89" s="122" t="s">
        <v>68</v>
      </c>
      <c r="I89" s="122" t="s">
        <v>13</v>
      </c>
      <c r="J89" s="122" t="s">
        <v>208</v>
      </c>
      <c r="K89" s="147" t="str">
        <f>Eingabetabelle!$K$5</f>
        <v>Wasser</v>
      </c>
      <c r="L89" s="147" t="str">
        <f t="shared" ref="L89:L94" si="163">H89&amp;I89&amp;J89&amp;K89</f>
        <v>17x2FBHTeppichWasser</v>
      </c>
      <c r="M89" s="147">
        <f>MATCH($L89,Daten!$S$3:$S$50,0)+2</f>
        <v>3</v>
      </c>
      <c r="N89" s="17"/>
      <c r="O89" s="17"/>
      <c r="P89" s="3"/>
      <c r="Q89" s="3"/>
      <c r="R89" s="3"/>
      <c r="S89" s="3"/>
      <c r="T89" s="3"/>
      <c r="U89" s="227">
        <f>IF(T89&gt;0,T89,DH!$J$2-DH!$K$2)</f>
        <v>7</v>
      </c>
      <c r="V89" s="30">
        <f t="shared" ref="V89:V94" si="164">P89+N89+O89</f>
        <v>0</v>
      </c>
      <c r="W89" s="13">
        <f t="shared" ref="W89:W94" si="165">$E$3</f>
        <v>6000</v>
      </c>
      <c r="X89" s="15"/>
      <c r="Y89" s="218">
        <f t="shared" ref="Y89:Y94" ca="1" si="166">INDIRECT(ADDRESS($M89,4,1,0,"Daten"),0)*Z89*Z89*V89</f>
        <v>0</v>
      </c>
      <c r="Z89" s="134">
        <f t="shared" ref="Z89:Z94" ca="1" si="167">AA89+AB89+AC89</f>
        <v>0</v>
      </c>
      <c r="AA89" s="134">
        <f t="shared" ref="AA89:AA94" ca="1" si="168">60*(AG89)/(INDIRECT(ADDRESS($M89,5,1,0,"Daten"),0)*(U89))</f>
        <v>0</v>
      </c>
      <c r="AB89" s="233">
        <f t="shared" ref="AB89:AB94" ca="1" si="169">IF(O$139&gt;0,60*((AG$139/O$139)*O89)/(INDIRECT(ADDRESS($M89,5,1,0,"Daten"),0)*($E$1-$E$2)),0)</f>
        <v>0</v>
      </c>
      <c r="AC89" s="233">
        <f t="shared" ref="AC89:AC94" ca="1" si="170">IF(P$147&gt;0,60*(P89*AG$147/P$147)/(INDIRECT(ADDRESS($M89,5,1,0,"Daten"),0)*($E$1-$E$2)),0)</f>
        <v>0</v>
      </c>
      <c r="AD89" s="7"/>
      <c r="AE89" s="152">
        <f t="shared" ref="AE89:AE94" ca="1" si="171">AL89+AM89+AN89</f>
        <v>4</v>
      </c>
      <c r="AF89" s="13">
        <f ca="1">($E$1-U89/2)-INDIRECT(ADDRESS(ROW()-1,COLUMN()-2))</f>
        <v>17.5</v>
      </c>
      <c r="AG89" s="230">
        <f t="shared" ref="AG89:AG94" ca="1" si="172">$AE89*$AF89*$Q89</f>
        <v>0</v>
      </c>
      <c r="AH89" s="230" t="str">
        <f t="shared" si="155"/>
        <v/>
      </c>
      <c r="AI89" s="9"/>
      <c r="AL89" s="7">
        <f t="shared" ref="AL89:AL94" ca="1" si="173">IF($G89&lt;0.1,(($G89-0.05)*(AP89-AO89)/0.05)+AO89,0)</f>
        <v>4</v>
      </c>
      <c r="AM89" s="7">
        <f t="shared" ref="AM89:AM94" si="174">IF($G89&lt;0.2,IF($G89&gt;=0.1,(($G89-0.1)*(AQ89-AP89)/0.1)+AP89,0),0)</f>
        <v>0</v>
      </c>
      <c r="AN89" s="7">
        <f t="shared" ref="AN89:AN94" si="175">IF($G89&gt;=0.2,(($G89-0.2)*(AR89-AQ89)/0.3)+AQ89,0)</f>
        <v>0</v>
      </c>
      <c r="AO89" s="7">
        <f t="shared" ref="AO89:AO94" ca="1" si="176">INDIRECT(ADDRESS($M89,10,1,0,"Daten"),0)</f>
        <v>3.5</v>
      </c>
      <c r="AP89" s="7">
        <f t="shared" ref="AP89:AP94" ca="1" si="177">INDIRECT(ADDRESS($M89,11,1,0,"Daten"),0)</f>
        <v>3</v>
      </c>
      <c r="AQ89" s="7">
        <f t="shared" ref="AQ89:AQ94" ca="1" si="178">INDIRECT(ADDRESS($M89,12,1,0,"Daten"),0)</f>
        <v>2.2000000000000002</v>
      </c>
      <c r="AR89" s="7">
        <f t="shared" ref="AR89:AR94" ca="1" si="179">INDIRECT(ADDRESS($M89,13,1,0,"Daten"),0)</f>
        <v>1</v>
      </c>
      <c r="AMG89" s="7"/>
      <c r="AMH89" s="7"/>
    </row>
    <row r="90" spans="1:1022">
      <c r="B90" s="14"/>
      <c r="C90" s="14" t="s">
        <v>14</v>
      </c>
      <c r="D90" s="7"/>
      <c r="E90" s="216"/>
      <c r="F90" s="7"/>
      <c r="G90" s="16">
        <f t="shared" si="143"/>
        <v>0</v>
      </c>
      <c r="H90" s="122" t="s">
        <v>68</v>
      </c>
      <c r="I90" s="122" t="s">
        <v>13</v>
      </c>
      <c r="J90" s="122" t="s">
        <v>208</v>
      </c>
      <c r="K90" s="147" t="str">
        <f>Eingabetabelle!$K$5</f>
        <v>Wasser</v>
      </c>
      <c r="L90" s="147" t="str">
        <f t="shared" si="163"/>
        <v>17x2FBHTeppichWasser</v>
      </c>
      <c r="M90" s="147">
        <f>MATCH($L90,Daten!$S$3:$S$50,0)+2</f>
        <v>3</v>
      </c>
      <c r="N90" s="17"/>
      <c r="O90" s="17"/>
      <c r="P90" s="3"/>
      <c r="Q90" s="3"/>
      <c r="R90" s="3"/>
      <c r="S90" s="3"/>
      <c r="T90" s="3"/>
      <c r="U90" s="227">
        <f>IF(T90&gt;0,T90,DH!$J$2-DH!$K$2)</f>
        <v>7</v>
      </c>
      <c r="V90" s="30">
        <f t="shared" si="164"/>
        <v>0</v>
      </c>
      <c r="W90" s="13">
        <f t="shared" si="165"/>
        <v>6000</v>
      </c>
      <c r="X90" s="15"/>
      <c r="Y90" s="218">
        <f t="shared" ca="1" si="166"/>
        <v>0</v>
      </c>
      <c r="Z90" s="134">
        <f t="shared" ca="1" si="167"/>
        <v>0</v>
      </c>
      <c r="AA90" s="134">
        <f t="shared" ca="1" si="168"/>
        <v>0</v>
      </c>
      <c r="AB90" s="233">
        <f t="shared" ca="1" si="169"/>
        <v>0</v>
      </c>
      <c r="AC90" s="233">
        <f t="shared" ca="1" si="170"/>
        <v>0</v>
      </c>
      <c r="AD90" s="7"/>
      <c r="AE90" s="152">
        <f t="shared" ca="1" si="171"/>
        <v>4</v>
      </c>
      <c r="AF90" s="13">
        <f ca="1">($E$1-U90/2)-INDIRECT(ADDRESS(ROW()-2,COLUMN()-2))</f>
        <v>17.5</v>
      </c>
      <c r="AG90" s="230">
        <f t="shared" ca="1" si="172"/>
        <v>0</v>
      </c>
      <c r="AH90" s="230" t="str">
        <f t="shared" si="155"/>
        <v/>
      </c>
      <c r="AI90" s="9"/>
      <c r="AL90" s="7">
        <f t="shared" ca="1" si="173"/>
        <v>4</v>
      </c>
      <c r="AM90" s="7">
        <f t="shared" si="174"/>
        <v>0</v>
      </c>
      <c r="AN90" s="7">
        <f t="shared" si="175"/>
        <v>0</v>
      </c>
      <c r="AO90" s="7">
        <f t="shared" ca="1" si="176"/>
        <v>3.5</v>
      </c>
      <c r="AP90" s="7">
        <f t="shared" ca="1" si="177"/>
        <v>3</v>
      </c>
      <c r="AQ90" s="7">
        <f t="shared" ca="1" si="178"/>
        <v>2.2000000000000002</v>
      </c>
      <c r="AR90" s="7">
        <f t="shared" ca="1" si="179"/>
        <v>1</v>
      </c>
      <c r="AMG90" s="7"/>
      <c r="AMH90" s="7"/>
    </row>
    <row r="91" spans="1:1022">
      <c r="B91" s="14"/>
      <c r="C91" s="14" t="s">
        <v>15</v>
      </c>
      <c r="D91" s="7"/>
      <c r="E91" s="216"/>
      <c r="F91" s="7"/>
      <c r="G91" s="16">
        <f t="shared" si="143"/>
        <v>0</v>
      </c>
      <c r="H91" s="122" t="s">
        <v>68</v>
      </c>
      <c r="I91" s="122" t="s">
        <v>13</v>
      </c>
      <c r="J91" s="122" t="s">
        <v>208</v>
      </c>
      <c r="K91" s="147" t="str">
        <f>Eingabetabelle!$K$5</f>
        <v>Wasser</v>
      </c>
      <c r="L91" s="147" t="str">
        <f t="shared" si="163"/>
        <v>17x2FBHTeppichWasser</v>
      </c>
      <c r="M91" s="147">
        <f>MATCH($L91,Daten!$S$3:$S$50,0)+2</f>
        <v>3</v>
      </c>
      <c r="N91" s="17"/>
      <c r="O91" s="17"/>
      <c r="P91" s="3"/>
      <c r="Q91" s="3"/>
      <c r="R91" s="3"/>
      <c r="S91" s="3"/>
      <c r="T91" s="3"/>
      <c r="U91" s="227">
        <f>IF(T91&gt;0,T91,DH!$J$2-DH!$K$2)</f>
        <v>7</v>
      </c>
      <c r="V91" s="30">
        <f t="shared" si="164"/>
        <v>0</v>
      </c>
      <c r="W91" s="13">
        <f t="shared" si="165"/>
        <v>6000</v>
      </c>
      <c r="X91" s="15"/>
      <c r="Y91" s="218">
        <f t="shared" ca="1" si="166"/>
        <v>0</v>
      </c>
      <c r="Z91" s="134">
        <f t="shared" ca="1" si="167"/>
        <v>0</v>
      </c>
      <c r="AA91" s="134">
        <f t="shared" ca="1" si="168"/>
        <v>0</v>
      </c>
      <c r="AB91" s="233">
        <f t="shared" ca="1" si="169"/>
        <v>0</v>
      </c>
      <c r="AC91" s="233">
        <f t="shared" ca="1" si="170"/>
        <v>0</v>
      </c>
      <c r="AD91" s="7"/>
      <c r="AE91" s="152">
        <f t="shared" ca="1" si="171"/>
        <v>4</v>
      </c>
      <c r="AF91" s="13">
        <f ca="1">($E$1-U91/2)-INDIRECT(ADDRESS(ROW()-3,COLUMN()-2))</f>
        <v>17.5</v>
      </c>
      <c r="AG91" s="230">
        <f t="shared" ca="1" si="172"/>
        <v>0</v>
      </c>
      <c r="AH91" s="230" t="str">
        <f t="shared" si="155"/>
        <v/>
      </c>
      <c r="AI91" s="9"/>
      <c r="AL91" s="7">
        <f t="shared" ca="1" si="173"/>
        <v>4</v>
      </c>
      <c r="AM91" s="7">
        <f t="shared" si="174"/>
        <v>0</v>
      </c>
      <c r="AN91" s="7">
        <f t="shared" si="175"/>
        <v>0</v>
      </c>
      <c r="AO91" s="7">
        <f t="shared" ca="1" si="176"/>
        <v>3.5</v>
      </c>
      <c r="AP91" s="7">
        <f t="shared" ca="1" si="177"/>
        <v>3</v>
      </c>
      <c r="AQ91" s="7">
        <f t="shared" ca="1" si="178"/>
        <v>2.2000000000000002</v>
      </c>
      <c r="AR91" s="7">
        <f t="shared" ca="1" si="179"/>
        <v>1</v>
      </c>
      <c r="AMG91" s="7"/>
      <c r="AMH91" s="7"/>
    </row>
    <row r="92" spans="1:1022">
      <c r="B92" s="14"/>
      <c r="C92" s="14" t="s">
        <v>15</v>
      </c>
      <c r="D92" s="7"/>
      <c r="E92" s="216"/>
      <c r="F92" s="7"/>
      <c r="G92" s="16">
        <f t="shared" si="143"/>
        <v>0</v>
      </c>
      <c r="H92" s="122" t="s">
        <v>68</v>
      </c>
      <c r="I92" s="122" t="s">
        <v>13</v>
      </c>
      <c r="J92" s="122" t="s">
        <v>208</v>
      </c>
      <c r="K92" s="147" t="str">
        <f>Eingabetabelle!$K$5</f>
        <v>Wasser</v>
      </c>
      <c r="L92" s="147" t="str">
        <f t="shared" si="163"/>
        <v>17x2FBHTeppichWasser</v>
      </c>
      <c r="M92" s="147">
        <f>MATCH($L92,Daten!$S$3:$S$50,0)+2</f>
        <v>3</v>
      </c>
      <c r="N92" s="17"/>
      <c r="O92" s="17"/>
      <c r="P92" s="3"/>
      <c r="Q92" s="3"/>
      <c r="R92" s="3"/>
      <c r="S92" s="3"/>
      <c r="T92" s="3"/>
      <c r="U92" s="227">
        <f>IF(T92&gt;0,T92,DH!$J$2-DH!$K$2)</f>
        <v>7</v>
      </c>
      <c r="V92" s="30">
        <f t="shared" si="164"/>
        <v>0</v>
      </c>
      <c r="W92" s="13">
        <f t="shared" si="165"/>
        <v>6000</v>
      </c>
      <c r="X92" s="15"/>
      <c r="Y92" s="218">
        <f t="shared" ca="1" si="166"/>
        <v>0</v>
      </c>
      <c r="Z92" s="134">
        <f t="shared" ca="1" si="167"/>
        <v>0</v>
      </c>
      <c r="AA92" s="134">
        <f t="shared" ca="1" si="168"/>
        <v>0</v>
      </c>
      <c r="AB92" s="233">
        <f t="shared" ca="1" si="169"/>
        <v>0</v>
      </c>
      <c r="AC92" s="233">
        <f t="shared" ca="1" si="170"/>
        <v>0</v>
      </c>
      <c r="AD92" s="7"/>
      <c r="AE92" s="152">
        <f t="shared" ca="1" si="171"/>
        <v>4</v>
      </c>
      <c r="AF92" s="13">
        <f ca="1">($E$1-U92/2)-INDIRECT(ADDRESS(ROW()-4,COLUMN()-2))</f>
        <v>17.5</v>
      </c>
      <c r="AG92" s="230">
        <f t="shared" ca="1" si="172"/>
        <v>0</v>
      </c>
      <c r="AH92" s="230" t="str">
        <f t="shared" si="155"/>
        <v/>
      </c>
      <c r="AI92" s="9"/>
      <c r="AL92" s="7">
        <f t="shared" ca="1" si="173"/>
        <v>4</v>
      </c>
      <c r="AM92" s="7">
        <f t="shared" si="174"/>
        <v>0</v>
      </c>
      <c r="AN92" s="7">
        <f t="shared" si="175"/>
        <v>0</v>
      </c>
      <c r="AO92" s="7">
        <f t="shared" ca="1" si="176"/>
        <v>3.5</v>
      </c>
      <c r="AP92" s="7">
        <f t="shared" ca="1" si="177"/>
        <v>3</v>
      </c>
      <c r="AQ92" s="7">
        <f t="shared" ca="1" si="178"/>
        <v>2.2000000000000002</v>
      </c>
      <c r="AR92" s="7">
        <f t="shared" ca="1" si="179"/>
        <v>1</v>
      </c>
      <c r="AMG92" s="7"/>
      <c r="AMH92" s="7"/>
    </row>
    <row r="93" spans="1:1022">
      <c r="B93" s="14"/>
      <c r="C93" s="14" t="s">
        <v>16</v>
      </c>
      <c r="D93" s="7"/>
      <c r="E93" s="216"/>
      <c r="F93" s="7"/>
      <c r="G93" s="16">
        <f t="shared" si="143"/>
        <v>0</v>
      </c>
      <c r="H93" s="122" t="s">
        <v>68</v>
      </c>
      <c r="I93" s="122" t="s">
        <v>13</v>
      </c>
      <c r="J93" s="122" t="s">
        <v>208</v>
      </c>
      <c r="K93" s="147" t="str">
        <f>Eingabetabelle!$K$5</f>
        <v>Wasser</v>
      </c>
      <c r="L93" s="147" t="str">
        <f t="shared" si="163"/>
        <v>17x2FBHTeppichWasser</v>
      </c>
      <c r="M93" s="147">
        <f>MATCH($L93,Daten!$S$3:$S$50,0)+2</f>
        <v>3</v>
      </c>
      <c r="N93" s="17"/>
      <c r="O93" s="17"/>
      <c r="P93" s="3"/>
      <c r="Q93" s="3"/>
      <c r="R93" s="3"/>
      <c r="S93" s="3"/>
      <c r="T93" s="3"/>
      <c r="U93" s="227">
        <f>IF(T93&gt;0,T93,DH!$J$2-DH!$K$2)</f>
        <v>7</v>
      </c>
      <c r="V93" s="30">
        <f t="shared" si="164"/>
        <v>0</v>
      </c>
      <c r="W93" s="13">
        <f t="shared" si="165"/>
        <v>6000</v>
      </c>
      <c r="X93" s="15"/>
      <c r="Y93" s="218">
        <f t="shared" ca="1" si="166"/>
        <v>0</v>
      </c>
      <c r="Z93" s="134">
        <f t="shared" ca="1" si="167"/>
        <v>0</v>
      </c>
      <c r="AA93" s="134">
        <f t="shared" ca="1" si="168"/>
        <v>0</v>
      </c>
      <c r="AB93" s="233">
        <f t="shared" ca="1" si="169"/>
        <v>0</v>
      </c>
      <c r="AC93" s="233">
        <f t="shared" ca="1" si="170"/>
        <v>0</v>
      </c>
      <c r="AD93" s="7"/>
      <c r="AE93" s="152">
        <f t="shared" ca="1" si="171"/>
        <v>4</v>
      </c>
      <c r="AF93" s="13">
        <f ca="1">($E$1-U93/2)-INDIRECT(ADDRESS(ROW()-5,COLUMN()-2))</f>
        <v>17.5</v>
      </c>
      <c r="AG93" s="230">
        <f t="shared" ca="1" si="172"/>
        <v>0</v>
      </c>
      <c r="AH93" s="230" t="str">
        <f t="shared" si="155"/>
        <v/>
      </c>
      <c r="AI93" s="9"/>
      <c r="AL93" s="7">
        <f t="shared" ca="1" si="173"/>
        <v>4</v>
      </c>
      <c r="AM93" s="7">
        <f t="shared" si="174"/>
        <v>0</v>
      </c>
      <c r="AN93" s="7">
        <f t="shared" si="175"/>
        <v>0</v>
      </c>
      <c r="AO93" s="7">
        <f t="shared" ca="1" si="176"/>
        <v>3.5</v>
      </c>
      <c r="AP93" s="7">
        <f t="shared" ca="1" si="177"/>
        <v>3</v>
      </c>
      <c r="AQ93" s="7">
        <f t="shared" ca="1" si="178"/>
        <v>2.2000000000000002</v>
      </c>
      <c r="AR93" s="7">
        <f t="shared" ca="1" si="179"/>
        <v>1</v>
      </c>
      <c r="AMG93" s="7"/>
      <c r="AMH93" s="7"/>
    </row>
    <row r="94" spans="1:1022">
      <c r="B94" s="14"/>
      <c r="C94" s="14" t="s">
        <v>17</v>
      </c>
      <c r="D94" s="7"/>
      <c r="E94" s="216"/>
      <c r="F94" s="7"/>
      <c r="G94" s="16">
        <f t="shared" si="143"/>
        <v>0</v>
      </c>
      <c r="H94" s="122" t="s">
        <v>68</v>
      </c>
      <c r="I94" s="122" t="s">
        <v>13</v>
      </c>
      <c r="J94" s="122" t="s">
        <v>208</v>
      </c>
      <c r="K94" s="147" t="str">
        <f>Eingabetabelle!$K$5</f>
        <v>Wasser</v>
      </c>
      <c r="L94" s="147" t="str">
        <f t="shared" si="163"/>
        <v>17x2FBHTeppichWasser</v>
      </c>
      <c r="M94" s="147">
        <f>MATCH($L94,Daten!$S$3:$S$50,0)+2</f>
        <v>3</v>
      </c>
      <c r="N94" s="17"/>
      <c r="O94" s="17"/>
      <c r="P94" s="3"/>
      <c r="Q94" s="3"/>
      <c r="R94" s="3"/>
      <c r="S94" s="3"/>
      <c r="T94" s="3"/>
      <c r="U94" s="227">
        <f>IF(T94&gt;0,T94,DH!$J$2-DH!$K$2)</f>
        <v>7</v>
      </c>
      <c r="V94" s="30">
        <f t="shared" si="164"/>
        <v>0</v>
      </c>
      <c r="W94" s="13">
        <f t="shared" si="165"/>
        <v>6000</v>
      </c>
      <c r="X94" s="15"/>
      <c r="Y94" s="218">
        <f t="shared" ca="1" si="166"/>
        <v>0</v>
      </c>
      <c r="Z94" s="134">
        <f t="shared" ca="1" si="167"/>
        <v>0</v>
      </c>
      <c r="AA94" s="134">
        <f t="shared" ca="1" si="168"/>
        <v>0</v>
      </c>
      <c r="AB94" s="233">
        <f t="shared" ca="1" si="169"/>
        <v>0</v>
      </c>
      <c r="AC94" s="233">
        <f t="shared" ca="1" si="170"/>
        <v>0</v>
      </c>
      <c r="AD94" s="7"/>
      <c r="AE94" s="152">
        <f t="shared" ca="1" si="171"/>
        <v>4</v>
      </c>
      <c r="AF94" s="13">
        <f ca="1">($E$1-U94/2)-INDIRECT(ADDRESS(ROW()-6,COLUMN()-2))</f>
        <v>17.5</v>
      </c>
      <c r="AG94" s="230">
        <f t="shared" ca="1" si="172"/>
        <v>0</v>
      </c>
      <c r="AH94" s="230" t="str">
        <f t="shared" si="155"/>
        <v/>
      </c>
      <c r="AI94" s="9"/>
      <c r="AL94" s="7">
        <f t="shared" ca="1" si="173"/>
        <v>4</v>
      </c>
      <c r="AM94" s="7">
        <f t="shared" si="174"/>
        <v>0</v>
      </c>
      <c r="AN94" s="7">
        <f t="shared" si="175"/>
        <v>0</v>
      </c>
      <c r="AO94" s="7">
        <f t="shared" ca="1" si="176"/>
        <v>3.5</v>
      </c>
      <c r="AP94" s="7">
        <f t="shared" ca="1" si="177"/>
        <v>3</v>
      </c>
      <c r="AQ94" s="7">
        <f t="shared" ca="1" si="178"/>
        <v>2.2000000000000002</v>
      </c>
      <c r="AR94" s="7">
        <f t="shared" ca="1" si="179"/>
        <v>1</v>
      </c>
      <c r="AMG94" s="7"/>
      <c r="AMH94" s="7"/>
    </row>
    <row r="95" spans="1:1022">
      <c r="A95">
        <v>13</v>
      </c>
      <c r="B95" s="32" t="str">
        <f ca="1">INDIRECT(ADDRESS($A95+1,1,1,1,"Eingabetabelle"))</f>
        <v>EG</v>
      </c>
      <c r="C95" s="32" t="str">
        <f ca="1">INDIRECT(ADDRESS($A95+1,2,1,1,"Eingabetabelle"))</f>
        <v>Raum_3</v>
      </c>
      <c r="D95" s="32" t="str">
        <f ca="1">IF(Eingabetabelle!$K$4="X",INDIRECT(ADDRESS(7,14,1,1,CONCATENATE($B95,"_",$C95))),INDIRECT(ADDRESS($A95+1,3,1,1,"Eingabetabelle")))</f>
        <v>Testraum</v>
      </c>
      <c r="E95" s="215">
        <f ca="1">IF(Eingabetabelle!$K$4="X",INDIRECT(ADDRESS(62,18,1,1,CONCATENATE($B95,"_",$C95))),INDIRECT(ADDRESS($A95+1,4,1,1,"Eingabetabelle")))</f>
        <v>0</v>
      </c>
      <c r="F95" s="32">
        <f ca="1">IF(Eingabetabelle!$K$4="X",INDIRECT(ADDRESS(17,7,1,1,CONCATENATE($B95,"_",$C95))),INDIRECT(ADDRESS($A95+1,5,1,1,"Eingabetabelle")))</f>
        <v>0</v>
      </c>
      <c r="G95" s="16">
        <f t="shared" si="143"/>
        <v>0</v>
      </c>
      <c r="H95" s="16"/>
      <c r="I95" s="16"/>
      <c r="J95" s="16"/>
      <c r="K95" s="147"/>
      <c r="L95" s="147"/>
      <c r="M95" s="147"/>
      <c r="N95" s="1">
        <f>SUM(N96:N101)</f>
        <v>0</v>
      </c>
      <c r="O95" s="5"/>
      <c r="Q95" s="1">
        <f>SUM(Q96:Q101)</f>
        <v>0</v>
      </c>
      <c r="U95" s="13"/>
      <c r="V95" s="14">
        <f>SUM(N95:P95)</f>
        <v>0</v>
      </c>
      <c r="W95" s="13"/>
      <c r="X95" s="15">
        <f>SUM(N96:N101)</f>
        <v>0</v>
      </c>
      <c r="Y95" s="219"/>
      <c r="Z95" s="134"/>
      <c r="AA95" s="134"/>
      <c r="AB95" s="233"/>
      <c r="AC95" s="233"/>
      <c r="AD95" s="32">
        <f ca="1">IF(Eingabetabelle!$K$4="X",INDIRECT(ADDRESS(9,7,1,1,CONCATENATE($B95,"_",$C95))),INDIRECT(ADDRESS($A95+1,6,1,1,"Eingabetabelle")))</f>
        <v>24</v>
      </c>
      <c r="AE95" s="152"/>
      <c r="AF95" s="13"/>
      <c r="AG95" s="230"/>
      <c r="AH95" s="230"/>
      <c r="AI95" s="9">
        <f ca="1">SUM(AG96:AG101)</f>
        <v>0</v>
      </c>
      <c r="AJ95" s="7">
        <f ca="1">AI95-E95</f>
        <v>0</v>
      </c>
      <c r="AK95" s="237" t="str">
        <f ca="1">IF(E95&gt;0,AI95/E95,"")</f>
        <v/>
      </c>
      <c r="AMG95" s="7"/>
      <c r="AMH95" s="7"/>
    </row>
    <row r="96" spans="1:1022">
      <c r="B96" s="14"/>
      <c r="C96" s="14" t="s">
        <v>12</v>
      </c>
      <c r="D96" s="7"/>
      <c r="E96" s="216"/>
      <c r="F96" s="7"/>
      <c r="G96" s="16">
        <f t="shared" si="143"/>
        <v>0</v>
      </c>
      <c r="H96" s="122" t="s">
        <v>68</v>
      </c>
      <c r="I96" s="122" t="s">
        <v>13</v>
      </c>
      <c r="J96" s="122" t="s">
        <v>208</v>
      </c>
      <c r="K96" s="147" t="str">
        <f>Eingabetabelle!$K$5</f>
        <v>Wasser</v>
      </c>
      <c r="L96" s="147" t="str">
        <f t="shared" ref="L96:L101" si="180">H96&amp;I96&amp;J96&amp;K96</f>
        <v>17x2FBHTeppichWasser</v>
      </c>
      <c r="M96" s="147">
        <f>MATCH($L96,Daten!$S$3:$S$50,0)+2</f>
        <v>3</v>
      </c>
      <c r="N96" s="17"/>
      <c r="O96" s="17"/>
      <c r="P96" s="3"/>
      <c r="Q96" s="3"/>
      <c r="R96" s="3"/>
      <c r="S96" s="3"/>
      <c r="T96" s="3"/>
      <c r="U96" s="227">
        <f>IF(T96&gt;0,T96,DH!$J$2-DH!$K$2)</f>
        <v>7</v>
      </c>
      <c r="V96" s="30">
        <f t="shared" ref="V96:V101" si="181">P96+N96+O96</f>
        <v>0</v>
      </c>
      <c r="W96" s="13">
        <f t="shared" ref="W96:W101" si="182">$E$3</f>
        <v>6000</v>
      </c>
      <c r="X96" s="15"/>
      <c r="Y96" s="218">
        <f t="shared" ref="Y96:Y101" ca="1" si="183">INDIRECT(ADDRESS($M96,4,1,0,"Daten"),0)*Z96*Z96*V96</f>
        <v>0</v>
      </c>
      <c r="Z96" s="134">
        <f t="shared" ref="Z96:Z101" ca="1" si="184">AA96+AB96+AC96</f>
        <v>0</v>
      </c>
      <c r="AA96" s="134">
        <f t="shared" ref="AA96:AA101" ca="1" si="185">60*(AG96)/(INDIRECT(ADDRESS($M96,5,1,0,"Daten"),0)*(U96))</f>
        <v>0</v>
      </c>
      <c r="AB96" s="233">
        <f t="shared" ref="AB96:AB101" ca="1" si="186">IF(O$139&gt;0,60*((AG$139/O$139)*O96)/(INDIRECT(ADDRESS($M96,5,1,0,"Daten"),0)*($E$1-$E$2)),0)</f>
        <v>0</v>
      </c>
      <c r="AC96" s="233">
        <f t="shared" ref="AC96:AC101" ca="1" si="187">IF(P$147&gt;0,60*(P96*AG$147/P$147)/(INDIRECT(ADDRESS($M96,5,1,0,"Daten"),0)*($E$1-$E$2)),0)</f>
        <v>0</v>
      </c>
      <c r="AD96" s="7"/>
      <c r="AE96" s="152">
        <f t="shared" ref="AE96:AE101" ca="1" si="188">AL96+AM96+AN96</f>
        <v>4</v>
      </c>
      <c r="AF96" s="13">
        <f ca="1">($E$1-U96/2)-INDIRECT(ADDRESS(ROW()-1,COLUMN()-2))</f>
        <v>17.5</v>
      </c>
      <c r="AG96" s="230">
        <f t="shared" ref="AG96:AG101" ca="1" si="189">$AE96*$AF96*$Q96</f>
        <v>0</v>
      </c>
      <c r="AH96" s="230" t="str">
        <f t="shared" si="155"/>
        <v/>
      </c>
      <c r="AI96" s="9"/>
      <c r="AL96" s="7">
        <f t="shared" ref="AL96:AL101" ca="1" si="190">IF($G96&lt;0.1,(($G96-0.05)*(AP96-AO96)/0.05)+AO96,0)</f>
        <v>4</v>
      </c>
      <c r="AM96" s="7">
        <f t="shared" ref="AM96:AM101" si="191">IF($G96&lt;0.2,IF($G96&gt;=0.1,(($G96-0.1)*(AQ96-AP96)/0.1)+AP96,0),0)</f>
        <v>0</v>
      </c>
      <c r="AN96" s="7">
        <f t="shared" ref="AN96:AN101" si="192">IF($G96&gt;=0.2,(($G96-0.2)*(AR96-AQ96)/0.3)+AQ96,0)</f>
        <v>0</v>
      </c>
      <c r="AO96" s="7">
        <f t="shared" ref="AO96:AO101" ca="1" si="193">INDIRECT(ADDRESS($M96,10,1,0,"Daten"),0)</f>
        <v>3.5</v>
      </c>
      <c r="AP96" s="7">
        <f t="shared" ref="AP96:AP101" ca="1" si="194">INDIRECT(ADDRESS($M96,11,1,0,"Daten"),0)</f>
        <v>3</v>
      </c>
      <c r="AQ96" s="7">
        <f t="shared" ref="AQ96:AQ101" ca="1" si="195">INDIRECT(ADDRESS($M96,12,1,0,"Daten"),0)</f>
        <v>2.2000000000000002</v>
      </c>
      <c r="AR96" s="7">
        <f t="shared" ref="AR96:AR101" ca="1" si="196">INDIRECT(ADDRESS($M96,13,1,0,"Daten"),0)</f>
        <v>1</v>
      </c>
      <c r="AMG96" s="7"/>
      <c r="AMH96" s="7"/>
    </row>
    <row r="97" spans="1:1022">
      <c r="B97" s="14"/>
      <c r="C97" s="14" t="s">
        <v>14</v>
      </c>
      <c r="D97" s="7"/>
      <c r="E97" s="216"/>
      <c r="F97" s="7"/>
      <c r="G97" s="16">
        <f t="shared" si="143"/>
        <v>0</v>
      </c>
      <c r="H97" s="122" t="s">
        <v>68</v>
      </c>
      <c r="I97" s="122" t="s">
        <v>13</v>
      </c>
      <c r="J97" s="122" t="s">
        <v>208</v>
      </c>
      <c r="K97" s="147" t="str">
        <f>Eingabetabelle!$K$5</f>
        <v>Wasser</v>
      </c>
      <c r="L97" s="147" t="str">
        <f t="shared" si="180"/>
        <v>17x2FBHTeppichWasser</v>
      </c>
      <c r="M97" s="147">
        <f>MATCH($L97,Daten!$S$3:$S$50,0)+2</f>
        <v>3</v>
      </c>
      <c r="N97" s="17"/>
      <c r="O97" s="17"/>
      <c r="P97" s="3"/>
      <c r="Q97" s="3"/>
      <c r="R97" s="3"/>
      <c r="S97" s="3"/>
      <c r="T97" s="3"/>
      <c r="U97" s="227">
        <f>IF(T97&gt;0,T97,DH!$J$2-DH!$K$2)</f>
        <v>7</v>
      </c>
      <c r="V97" s="30">
        <f t="shared" si="181"/>
        <v>0</v>
      </c>
      <c r="W97" s="13">
        <f t="shared" si="182"/>
        <v>6000</v>
      </c>
      <c r="X97" s="15"/>
      <c r="Y97" s="218">
        <f t="shared" ca="1" si="183"/>
        <v>0</v>
      </c>
      <c r="Z97" s="134">
        <f t="shared" ca="1" si="184"/>
        <v>0</v>
      </c>
      <c r="AA97" s="134">
        <f t="shared" ca="1" si="185"/>
        <v>0</v>
      </c>
      <c r="AB97" s="233">
        <f t="shared" ca="1" si="186"/>
        <v>0</v>
      </c>
      <c r="AC97" s="233">
        <f t="shared" ca="1" si="187"/>
        <v>0</v>
      </c>
      <c r="AD97" s="7"/>
      <c r="AE97" s="152">
        <f t="shared" ca="1" si="188"/>
        <v>4</v>
      </c>
      <c r="AF97" s="13">
        <f ca="1">($E$1-U97/2)-INDIRECT(ADDRESS(ROW()-2,COLUMN()-2))</f>
        <v>17.5</v>
      </c>
      <c r="AG97" s="230">
        <f t="shared" ca="1" si="189"/>
        <v>0</v>
      </c>
      <c r="AH97" s="230" t="str">
        <f t="shared" si="155"/>
        <v/>
      </c>
      <c r="AI97" s="9"/>
      <c r="AL97" s="7">
        <f t="shared" ca="1" si="190"/>
        <v>4</v>
      </c>
      <c r="AM97" s="7">
        <f t="shared" si="191"/>
        <v>0</v>
      </c>
      <c r="AN97" s="7">
        <f t="shared" si="192"/>
        <v>0</v>
      </c>
      <c r="AO97" s="7">
        <f t="shared" ca="1" si="193"/>
        <v>3.5</v>
      </c>
      <c r="AP97" s="7">
        <f t="shared" ca="1" si="194"/>
        <v>3</v>
      </c>
      <c r="AQ97" s="7">
        <f t="shared" ca="1" si="195"/>
        <v>2.2000000000000002</v>
      </c>
      <c r="AR97" s="7">
        <f t="shared" ca="1" si="196"/>
        <v>1</v>
      </c>
      <c r="AMG97" s="7"/>
      <c r="AMH97" s="7"/>
    </row>
    <row r="98" spans="1:1022">
      <c r="B98" s="14"/>
      <c r="C98" s="14" t="s">
        <v>15</v>
      </c>
      <c r="D98" s="7"/>
      <c r="E98" s="216"/>
      <c r="F98" s="7"/>
      <c r="G98" s="16">
        <f t="shared" si="143"/>
        <v>0</v>
      </c>
      <c r="H98" s="122" t="s">
        <v>68</v>
      </c>
      <c r="I98" s="122" t="s">
        <v>13</v>
      </c>
      <c r="J98" s="122" t="s">
        <v>208</v>
      </c>
      <c r="K98" s="147" t="str">
        <f>Eingabetabelle!$K$5</f>
        <v>Wasser</v>
      </c>
      <c r="L98" s="147" t="str">
        <f t="shared" si="180"/>
        <v>17x2FBHTeppichWasser</v>
      </c>
      <c r="M98" s="147">
        <f>MATCH($L98,Daten!$S$3:$S$50,0)+2</f>
        <v>3</v>
      </c>
      <c r="N98" s="17"/>
      <c r="O98" s="17"/>
      <c r="P98" s="3"/>
      <c r="Q98" s="3"/>
      <c r="R98" s="3"/>
      <c r="S98" s="3"/>
      <c r="T98" s="3"/>
      <c r="U98" s="227">
        <f>IF(T98&gt;0,T98,DH!$J$2-DH!$K$2)</f>
        <v>7</v>
      </c>
      <c r="V98" s="30">
        <f t="shared" si="181"/>
        <v>0</v>
      </c>
      <c r="W98" s="13">
        <f t="shared" si="182"/>
        <v>6000</v>
      </c>
      <c r="X98" s="15"/>
      <c r="Y98" s="218">
        <f t="shared" ca="1" si="183"/>
        <v>0</v>
      </c>
      <c r="Z98" s="134">
        <f t="shared" ca="1" si="184"/>
        <v>0</v>
      </c>
      <c r="AA98" s="134">
        <f t="shared" ca="1" si="185"/>
        <v>0</v>
      </c>
      <c r="AB98" s="233">
        <f t="shared" ca="1" si="186"/>
        <v>0</v>
      </c>
      <c r="AC98" s="233">
        <f t="shared" ca="1" si="187"/>
        <v>0</v>
      </c>
      <c r="AD98" s="7"/>
      <c r="AE98" s="152">
        <f t="shared" ca="1" si="188"/>
        <v>4</v>
      </c>
      <c r="AF98" s="13">
        <f ca="1">($E$1-U98/2)-INDIRECT(ADDRESS(ROW()-3,COLUMN()-2))</f>
        <v>17.5</v>
      </c>
      <c r="AG98" s="230">
        <f t="shared" ca="1" si="189"/>
        <v>0</v>
      </c>
      <c r="AH98" s="230" t="str">
        <f t="shared" si="155"/>
        <v/>
      </c>
      <c r="AI98" s="9"/>
      <c r="AL98" s="7">
        <f t="shared" ca="1" si="190"/>
        <v>4</v>
      </c>
      <c r="AM98" s="7">
        <f t="shared" si="191"/>
        <v>0</v>
      </c>
      <c r="AN98" s="7">
        <f t="shared" si="192"/>
        <v>0</v>
      </c>
      <c r="AO98" s="7">
        <f t="shared" ca="1" si="193"/>
        <v>3.5</v>
      </c>
      <c r="AP98" s="7">
        <f t="shared" ca="1" si="194"/>
        <v>3</v>
      </c>
      <c r="AQ98" s="7">
        <f t="shared" ca="1" si="195"/>
        <v>2.2000000000000002</v>
      </c>
      <c r="AR98" s="7">
        <f t="shared" ca="1" si="196"/>
        <v>1</v>
      </c>
      <c r="AMG98" s="7"/>
      <c r="AMH98" s="7"/>
    </row>
    <row r="99" spans="1:1022">
      <c r="B99" s="14"/>
      <c r="C99" s="14" t="s">
        <v>15</v>
      </c>
      <c r="D99" s="7"/>
      <c r="E99" s="216"/>
      <c r="F99" s="7"/>
      <c r="G99" s="16">
        <f t="shared" si="143"/>
        <v>0</v>
      </c>
      <c r="H99" s="122" t="s">
        <v>68</v>
      </c>
      <c r="I99" s="122" t="s">
        <v>13</v>
      </c>
      <c r="J99" s="122" t="s">
        <v>208</v>
      </c>
      <c r="K99" s="147" t="str">
        <f>Eingabetabelle!$K$5</f>
        <v>Wasser</v>
      </c>
      <c r="L99" s="147" t="str">
        <f t="shared" si="180"/>
        <v>17x2FBHTeppichWasser</v>
      </c>
      <c r="M99" s="147">
        <f>MATCH($L99,Daten!$S$3:$S$50,0)+2</f>
        <v>3</v>
      </c>
      <c r="N99" s="17"/>
      <c r="O99" s="17"/>
      <c r="P99" s="3"/>
      <c r="Q99" s="3"/>
      <c r="R99" s="3"/>
      <c r="S99" s="3"/>
      <c r="T99" s="3"/>
      <c r="U99" s="227">
        <f>IF(T99&gt;0,T99,DH!$J$2-DH!$K$2)</f>
        <v>7</v>
      </c>
      <c r="V99" s="30">
        <f t="shared" si="181"/>
        <v>0</v>
      </c>
      <c r="W99" s="13">
        <f t="shared" si="182"/>
        <v>6000</v>
      </c>
      <c r="X99" s="15"/>
      <c r="Y99" s="218">
        <f t="shared" ca="1" si="183"/>
        <v>0</v>
      </c>
      <c r="Z99" s="134">
        <f t="shared" ca="1" si="184"/>
        <v>0</v>
      </c>
      <c r="AA99" s="134">
        <f t="shared" ca="1" si="185"/>
        <v>0</v>
      </c>
      <c r="AB99" s="233">
        <f t="shared" ca="1" si="186"/>
        <v>0</v>
      </c>
      <c r="AC99" s="233">
        <f t="shared" ca="1" si="187"/>
        <v>0</v>
      </c>
      <c r="AD99" s="7"/>
      <c r="AE99" s="152">
        <f t="shared" ca="1" si="188"/>
        <v>4</v>
      </c>
      <c r="AF99" s="13">
        <f ca="1">($E$1-U99/2)-INDIRECT(ADDRESS(ROW()-4,COLUMN()-2))</f>
        <v>17.5</v>
      </c>
      <c r="AG99" s="230">
        <f t="shared" ca="1" si="189"/>
        <v>0</v>
      </c>
      <c r="AH99" s="230" t="str">
        <f t="shared" si="155"/>
        <v/>
      </c>
      <c r="AI99" s="9"/>
      <c r="AL99" s="7">
        <f t="shared" ca="1" si="190"/>
        <v>4</v>
      </c>
      <c r="AM99" s="7">
        <f t="shared" si="191"/>
        <v>0</v>
      </c>
      <c r="AN99" s="7">
        <f t="shared" si="192"/>
        <v>0</v>
      </c>
      <c r="AO99" s="7">
        <f t="shared" ca="1" si="193"/>
        <v>3.5</v>
      </c>
      <c r="AP99" s="7">
        <f t="shared" ca="1" si="194"/>
        <v>3</v>
      </c>
      <c r="AQ99" s="7">
        <f t="shared" ca="1" si="195"/>
        <v>2.2000000000000002</v>
      </c>
      <c r="AR99" s="7">
        <f t="shared" ca="1" si="196"/>
        <v>1</v>
      </c>
      <c r="AMG99" s="7"/>
      <c r="AMH99" s="7"/>
    </row>
    <row r="100" spans="1:1022">
      <c r="B100" s="14"/>
      <c r="C100" s="14" t="s">
        <v>16</v>
      </c>
      <c r="D100" s="7"/>
      <c r="E100" s="216"/>
      <c r="F100" s="7"/>
      <c r="G100" s="16">
        <f t="shared" si="143"/>
        <v>0</v>
      </c>
      <c r="H100" s="122" t="s">
        <v>68</v>
      </c>
      <c r="I100" s="122" t="s">
        <v>13</v>
      </c>
      <c r="J100" s="122" t="s">
        <v>208</v>
      </c>
      <c r="K100" s="147" t="str">
        <f>Eingabetabelle!$K$5</f>
        <v>Wasser</v>
      </c>
      <c r="L100" s="147" t="str">
        <f t="shared" si="180"/>
        <v>17x2FBHTeppichWasser</v>
      </c>
      <c r="M100" s="147">
        <f>MATCH($L100,Daten!$S$3:$S$50,0)+2</f>
        <v>3</v>
      </c>
      <c r="N100" s="17"/>
      <c r="O100" s="17"/>
      <c r="P100" s="3"/>
      <c r="Q100" s="3"/>
      <c r="R100" s="3"/>
      <c r="S100" s="3"/>
      <c r="T100" s="3"/>
      <c r="U100" s="227">
        <f>IF(T100&gt;0,T100,DH!$J$2-DH!$K$2)</f>
        <v>7</v>
      </c>
      <c r="V100" s="30">
        <f t="shared" si="181"/>
        <v>0</v>
      </c>
      <c r="W100" s="13">
        <f t="shared" si="182"/>
        <v>6000</v>
      </c>
      <c r="X100" s="15"/>
      <c r="Y100" s="218">
        <f t="shared" ca="1" si="183"/>
        <v>0</v>
      </c>
      <c r="Z100" s="134">
        <f t="shared" ca="1" si="184"/>
        <v>0</v>
      </c>
      <c r="AA100" s="134">
        <f t="shared" ca="1" si="185"/>
        <v>0</v>
      </c>
      <c r="AB100" s="233">
        <f t="shared" ca="1" si="186"/>
        <v>0</v>
      </c>
      <c r="AC100" s="233">
        <f t="shared" ca="1" si="187"/>
        <v>0</v>
      </c>
      <c r="AD100" s="7"/>
      <c r="AE100" s="152">
        <f t="shared" ca="1" si="188"/>
        <v>4</v>
      </c>
      <c r="AF100" s="13">
        <f ca="1">($E$1-U100/2)-INDIRECT(ADDRESS(ROW()-5,COLUMN()-2))</f>
        <v>17.5</v>
      </c>
      <c r="AG100" s="230">
        <f t="shared" ca="1" si="189"/>
        <v>0</v>
      </c>
      <c r="AH100" s="230" t="str">
        <f t="shared" si="155"/>
        <v/>
      </c>
      <c r="AI100" s="9"/>
      <c r="AL100" s="7">
        <f t="shared" ca="1" si="190"/>
        <v>4</v>
      </c>
      <c r="AM100" s="7">
        <f t="shared" si="191"/>
        <v>0</v>
      </c>
      <c r="AN100" s="7">
        <f t="shared" si="192"/>
        <v>0</v>
      </c>
      <c r="AO100" s="7">
        <f t="shared" ca="1" si="193"/>
        <v>3.5</v>
      </c>
      <c r="AP100" s="7">
        <f t="shared" ca="1" si="194"/>
        <v>3</v>
      </c>
      <c r="AQ100" s="7">
        <f t="shared" ca="1" si="195"/>
        <v>2.2000000000000002</v>
      </c>
      <c r="AR100" s="7">
        <f t="shared" ca="1" si="196"/>
        <v>1</v>
      </c>
      <c r="AMG100" s="7"/>
      <c r="AMH100" s="7"/>
    </row>
    <row r="101" spans="1:1022">
      <c r="B101" s="14"/>
      <c r="C101" s="14" t="s">
        <v>17</v>
      </c>
      <c r="D101" s="7"/>
      <c r="E101" s="216"/>
      <c r="F101" s="7"/>
      <c r="G101" s="16">
        <f t="shared" si="143"/>
        <v>0</v>
      </c>
      <c r="H101" s="122" t="s">
        <v>68</v>
      </c>
      <c r="I101" s="122" t="s">
        <v>13</v>
      </c>
      <c r="J101" s="122" t="s">
        <v>208</v>
      </c>
      <c r="K101" s="147" t="str">
        <f>Eingabetabelle!$K$5</f>
        <v>Wasser</v>
      </c>
      <c r="L101" s="147" t="str">
        <f t="shared" si="180"/>
        <v>17x2FBHTeppichWasser</v>
      </c>
      <c r="M101" s="147">
        <f>MATCH($L101,Daten!$S$3:$S$50,0)+2</f>
        <v>3</v>
      </c>
      <c r="N101" s="17"/>
      <c r="O101" s="17"/>
      <c r="P101" s="3"/>
      <c r="Q101" s="3"/>
      <c r="R101" s="3"/>
      <c r="S101" s="3"/>
      <c r="T101" s="3"/>
      <c r="U101" s="227">
        <f>IF(T101&gt;0,T101,DH!$J$2-DH!$K$2)</f>
        <v>7</v>
      </c>
      <c r="V101" s="30">
        <f t="shared" si="181"/>
        <v>0</v>
      </c>
      <c r="W101" s="13">
        <f t="shared" si="182"/>
        <v>6000</v>
      </c>
      <c r="X101" s="15"/>
      <c r="Y101" s="218">
        <f t="shared" ca="1" si="183"/>
        <v>0</v>
      </c>
      <c r="Z101" s="134">
        <f t="shared" ca="1" si="184"/>
        <v>0</v>
      </c>
      <c r="AA101" s="134">
        <f t="shared" ca="1" si="185"/>
        <v>0</v>
      </c>
      <c r="AB101" s="233">
        <f t="shared" ca="1" si="186"/>
        <v>0</v>
      </c>
      <c r="AC101" s="233">
        <f t="shared" ca="1" si="187"/>
        <v>0</v>
      </c>
      <c r="AD101" s="7"/>
      <c r="AE101" s="152">
        <f t="shared" ca="1" si="188"/>
        <v>4</v>
      </c>
      <c r="AF101" s="13">
        <f ca="1">($E$1-U101/2)-INDIRECT(ADDRESS(ROW()-6,COLUMN()-2))</f>
        <v>17.5</v>
      </c>
      <c r="AG101" s="230">
        <f t="shared" ca="1" si="189"/>
        <v>0</v>
      </c>
      <c r="AH101" s="230" t="str">
        <f t="shared" si="155"/>
        <v/>
      </c>
      <c r="AI101" s="9"/>
      <c r="AL101" s="7">
        <f t="shared" ca="1" si="190"/>
        <v>4</v>
      </c>
      <c r="AM101" s="7">
        <f t="shared" si="191"/>
        <v>0</v>
      </c>
      <c r="AN101" s="7">
        <f t="shared" si="192"/>
        <v>0</v>
      </c>
      <c r="AO101" s="7">
        <f t="shared" ca="1" si="193"/>
        <v>3.5</v>
      </c>
      <c r="AP101" s="7">
        <f t="shared" ca="1" si="194"/>
        <v>3</v>
      </c>
      <c r="AQ101" s="7">
        <f t="shared" ca="1" si="195"/>
        <v>2.2000000000000002</v>
      </c>
      <c r="AR101" s="7">
        <f t="shared" ca="1" si="196"/>
        <v>1</v>
      </c>
      <c r="AMG101" s="7"/>
      <c r="AMH101" s="7"/>
    </row>
    <row r="102" spans="1:1022">
      <c r="A102">
        <v>14</v>
      </c>
      <c r="B102" s="32" t="str">
        <f ca="1">INDIRECT(ADDRESS($A102+1,1,1,1,"Eingabetabelle"))</f>
        <v>EG</v>
      </c>
      <c r="C102" s="32" t="str">
        <f ca="1">INDIRECT(ADDRESS($A102+1,2,1,1,"Eingabetabelle"))</f>
        <v>Raum_4</v>
      </c>
      <c r="D102" s="32" t="str">
        <f ca="1">IF(Eingabetabelle!$K$4="X",INDIRECT(ADDRESS(7,14,1,1,CONCATENATE($B102,"_",$C102))),INDIRECT(ADDRESS($A102+1,3,1,1,"Eingabetabelle")))</f>
        <v>Testraum</v>
      </c>
      <c r="E102" s="215">
        <f ca="1">IF(Eingabetabelle!$K$4="X",INDIRECT(ADDRESS(62,18,1,1,CONCATENATE($B102,"_",$C102))),INDIRECT(ADDRESS($A102+1,4,1,1,"Eingabetabelle")))</f>
        <v>0</v>
      </c>
      <c r="F102" s="32">
        <f ca="1">IF(Eingabetabelle!$K$4="X",INDIRECT(ADDRESS(17,7,1,1,CONCATENATE($B102,"_",$C102))),INDIRECT(ADDRESS($A102+1,5,1,1,"Eingabetabelle")))</f>
        <v>0</v>
      </c>
      <c r="G102" s="16">
        <f t="shared" si="143"/>
        <v>0</v>
      </c>
      <c r="H102" s="16"/>
      <c r="I102" s="16"/>
      <c r="J102" s="16"/>
      <c r="K102" s="147"/>
      <c r="L102" s="147"/>
      <c r="M102" s="147"/>
      <c r="N102" s="1">
        <f>SUM(N103:N108)</f>
        <v>0</v>
      </c>
      <c r="Q102" s="1">
        <f>SUM(Q103:Q108)</f>
        <v>0</v>
      </c>
      <c r="U102" s="13"/>
      <c r="V102" s="14"/>
      <c r="W102" s="13"/>
      <c r="X102" s="15">
        <f>SUM(N103:N108)</f>
        <v>0</v>
      </c>
      <c r="Y102" s="219"/>
      <c r="Z102" s="134"/>
      <c r="AA102" s="134"/>
      <c r="AB102" s="233"/>
      <c r="AC102" s="233"/>
      <c r="AD102" s="32">
        <f ca="1">IF(Eingabetabelle!$K$4="X",INDIRECT(ADDRESS(9,7,1,1,CONCATENATE($B102,"_",$C102))),INDIRECT(ADDRESS($A102+1,6,1,1,"Eingabetabelle")))</f>
        <v>24</v>
      </c>
      <c r="AE102" s="152"/>
      <c r="AF102" s="13"/>
      <c r="AG102" s="231"/>
      <c r="AH102" s="230"/>
      <c r="AI102" s="9">
        <f ca="1">SUM(AG103:AG108)</f>
        <v>0</v>
      </c>
      <c r="AJ102" s="7">
        <f ca="1">AI102-E102</f>
        <v>0</v>
      </c>
      <c r="AK102" s="237" t="str">
        <f ca="1">IF(E102&gt;0,AI102/E102,"")</f>
        <v/>
      </c>
      <c r="AMG102" s="7"/>
      <c r="AMH102" s="7"/>
    </row>
    <row r="103" spans="1:1022">
      <c r="B103" s="14"/>
      <c r="C103" s="14" t="s">
        <v>12</v>
      </c>
      <c r="D103" s="7"/>
      <c r="E103" s="216"/>
      <c r="F103" s="7"/>
      <c r="G103" s="16">
        <f t="shared" si="143"/>
        <v>0</v>
      </c>
      <c r="H103" s="122" t="s">
        <v>68</v>
      </c>
      <c r="I103" s="122" t="s">
        <v>13</v>
      </c>
      <c r="J103" s="122" t="s">
        <v>208</v>
      </c>
      <c r="K103" s="147" t="str">
        <f>Eingabetabelle!$K$5</f>
        <v>Wasser</v>
      </c>
      <c r="L103" s="147" t="str">
        <f t="shared" ref="L103:L108" si="197">H103&amp;I103&amp;J103&amp;K103</f>
        <v>17x2FBHTeppichWasser</v>
      </c>
      <c r="M103" s="147">
        <f>MATCH($L103,Daten!$S$3:$S$50,0)+2</f>
        <v>3</v>
      </c>
      <c r="N103" s="17"/>
      <c r="O103" s="17"/>
      <c r="P103" s="3"/>
      <c r="Q103" s="3"/>
      <c r="R103" s="3"/>
      <c r="S103" s="3"/>
      <c r="T103" s="3"/>
      <c r="U103" s="227">
        <f>IF(T103&gt;0,T103,DH!$J$2-DH!$K$2)</f>
        <v>7</v>
      </c>
      <c r="V103" s="30">
        <f t="shared" ref="V103:V108" si="198">P103+N103+O103</f>
        <v>0</v>
      </c>
      <c r="W103" s="13">
        <f t="shared" ref="W103:W108" si="199">$E$3</f>
        <v>6000</v>
      </c>
      <c r="X103" s="15"/>
      <c r="Y103" s="218">
        <f t="shared" ref="Y103:Y108" ca="1" si="200">INDIRECT(ADDRESS($M103,4,1,0,"Daten"),0)*Z103*Z103*V103</f>
        <v>0</v>
      </c>
      <c r="Z103" s="134">
        <f t="shared" ref="Z103:Z108" ca="1" si="201">AA103+AB103+AC103</f>
        <v>0</v>
      </c>
      <c r="AA103" s="134">
        <f t="shared" ref="AA103:AA108" ca="1" si="202">60*(AG103)/(INDIRECT(ADDRESS($M103,5,1,0,"Daten"),0)*(U103))</f>
        <v>0</v>
      </c>
      <c r="AB103" s="233">
        <f t="shared" ref="AB103:AB108" ca="1" si="203">IF(O$139&gt;0,60*((AG$139/O$139)*O103)/(INDIRECT(ADDRESS($M103,5,1,0,"Daten"),0)*($E$1-$E$2)),0)</f>
        <v>0</v>
      </c>
      <c r="AC103" s="233">
        <f t="shared" ref="AC103:AC108" ca="1" si="204">IF(P$147&gt;0,60*(P103*AG$147/P$147)/(INDIRECT(ADDRESS($M103,5,1,0,"Daten"),0)*($E$1-$E$2)),0)</f>
        <v>0</v>
      </c>
      <c r="AD103" s="7"/>
      <c r="AE103" s="152">
        <f t="shared" ref="AE103:AE108" ca="1" si="205">AL103+AM103+AN103</f>
        <v>4</v>
      </c>
      <c r="AF103" s="13">
        <f ca="1">($E$1-U103/2)-INDIRECT(ADDRESS(ROW()-1,COLUMN()-2))</f>
        <v>17.5</v>
      </c>
      <c r="AG103" s="230">
        <f t="shared" ref="AG103:AG108" ca="1" si="206">$AE103*$AF103*$Q103</f>
        <v>0</v>
      </c>
      <c r="AH103" s="230" t="str">
        <f t="shared" si="155"/>
        <v/>
      </c>
      <c r="AI103" s="9"/>
      <c r="AL103" s="7">
        <f t="shared" ref="AL103:AL108" ca="1" si="207">IF($G103&lt;0.1,(($G103-0.05)*(AP103-AO103)/0.05)+AO103,0)</f>
        <v>4</v>
      </c>
      <c r="AM103" s="7">
        <f t="shared" ref="AM103:AM108" si="208">IF($G103&lt;0.2,IF($G103&gt;=0.1,(($G103-0.1)*(AQ103-AP103)/0.1)+AP103,0),0)</f>
        <v>0</v>
      </c>
      <c r="AN103" s="7">
        <f t="shared" ref="AN103:AN108" si="209">IF($G103&gt;=0.2,(($G103-0.2)*(AR103-AQ103)/0.3)+AQ103,0)</f>
        <v>0</v>
      </c>
      <c r="AO103" s="7">
        <f t="shared" ref="AO103:AO108" ca="1" si="210">INDIRECT(ADDRESS($M103,10,1,0,"Daten"),0)</f>
        <v>3.5</v>
      </c>
      <c r="AP103" s="7">
        <f t="shared" ref="AP103:AP108" ca="1" si="211">INDIRECT(ADDRESS($M103,11,1,0,"Daten"),0)</f>
        <v>3</v>
      </c>
      <c r="AQ103" s="7">
        <f t="shared" ref="AQ103:AQ108" ca="1" si="212">INDIRECT(ADDRESS($M103,12,1,0,"Daten"),0)</f>
        <v>2.2000000000000002</v>
      </c>
      <c r="AR103" s="7">
        <f t="shared" ref="AR103:AR108" ca="1" si="213">INDIRECT(ADDRESS($M103,13,1,0,"Daten"),0)</f>
        <v>1</v>
      </c>
      <c r="AMG103" s="7"/>
      <c r="AMH103" s="7"/>
    </row>
    <row r="104" spans="1:1022">
      <c r="B104" s="14"/>
      <c r="C104" s="14" t="s">
        <v>14</v>
      </c>
      <c r="D104" s="7"/>
      <c r="E104" s="216"/>
      <c r="F104" s="7"/>
      <c r="G104" s="16">
        <f t="shared" si="143"/>
        <v>0</v>
      </c>
      <c r="H104" s="122" t="s">
        <v>68</v>
      </c>
      <c r="I104" s="122" t="s">
        <v>13</v>
      </c>
      <c r="J104" s="122" t="s">
        <v>208</v>
      </c>
      <c r="K104" s="147" t="str">
        <f>Eingabetabelle!$K$5</f>
        <v>Wasser</v>
      </c>
      <c r="L104" s="147" t="str">
        <f t="shared" si="197"/>
        <v>17x2FBHTeppichWasser</v>
      </c>
      <c r="M104" s="147">
        <f>MATCH($L104,Daten!$S$3:$S$50,0)+2</f>
        <v>3</v>
      </c>
      <c r="N104" s="17"/>
      <c r="O104" s="17"/>
      <c r="P104" s="3"/>
      <c r="Q104" s="3"/>
      <c r="R104" s="3"/>
      <c r="S104" s="3"/>
      <c r="T104" s="3"/>
      <c r="U104" s="227">
        <f>IF(T104&gt;0,T104,DH!$J$2-DH!$K$2)</f>
        <v>7</v>
      </c>
      <c r="V104" s="30">
        <f t="shared" si="198"/>
        <v>0</v>
      </c>
      <c r="W104" s="13">
        <f t="shared" si="199"/>
        <v>6000</v>
      </c>
      <c r="X104" s="15"/>
      <c r="Y104" s="218">
        <f t="shared" ca="1" si="200"/>
        <v>0</v>
      </c>
      <c r="Z104" s="134">
        <f t="shared" ca="1" si="201"/>
        <v>0</v>
      </c>
      <c r="AA104" s="134">
        <f t="shared" ca="1" si="202"/>
        <v>0</v>
      </c>
      <c r="AB104" s="233">
        <f t="shared" ca="1" si="203"/>
        <v>0</v>
      </c>
      <c r="AC104" s="233">
        <f t="shared" ca="1" si="204"/>
        <v>0</v>
      </c>
      <c r="AD104" s="7"/>
      <c r="AE104" s="152">
        <f t="shared" ca="1" si="205"/>
        <v>4</v>
      </c>
      <c r="AF104" s="13">
        <f ca="1">($E$1-U104/2)-INDIRECT(ADDRESS(ROW()-2,COLUMN()-2))</f>
        <v>17.5</v>
      </c>
      <c r="AG104" s="230">
        <f t="shared" ca="1" si="206"/>
        <v>0</v>
      </c>
      <c r="AH104" s="230" t="str">
        <f t="shared" si="155"/>
        <v/>
      </c>
      <c r="AI104" s="9"/>
      <c r="AL104" s="7">
        <f t="shared" ca="1" si="207"/>
        <v>4</v>
      </c>
      <c r="AM104" s="7">
        <f t="shared" si="208"/>
        <v>0</v>
      </c>
      <c r="AN104" s="7">
        <f t="shared" si="209"/>
        <v>0</v>
      </c>
      <c r="AO104" s="7">
        <f t="shared" ca="1" si="210"/>
        <v>3.5</v>
      </c>
      <c r="AP104" s="7">
        <f t="shared" ca="1" si="211"/>
        <v>3</v>
      </c>
      <c r="AQ104" s="7">
        <f t="shared" ca="1" si="212"/>
        <v>2.2000000000000002</v>
      </c>
      <c r="AR104" s="7">
        <f t="shared" ca="1" si="213"/>
        <v>1</v>
      </c>
      <c r="AMG104" s="7"/>
      <c r="AMH104" s="7"/>
    </row>
    <row r="105" spans="1:1022">
      <c r="B105" s="14"/>
      <c r="C105" s="14" t="s">
        <v>15</v>
      </c>
      <c r="D105" s="7"/>
      <c r="E105" s="216"/>
      <c r="F105" s="7"/>
      <c r="G105" s="16">
        <f t="shared" si="143"/>
        <v>0</v>
      </c>
      <c r="H105" s="122" t="s">
        <v>68</v>
      </c>
      <c r="I105" s="122" t="s">
        <v>13</v>
      </c>
      <c r="J105" s="122" t="s">
        <v>208</v>
      </c>
      <c r="K105" s="147" t="str">
        <f>Eingabetabelle!$K$5</f>
        <v>Wasser</v>
      </c>
      <c r="L105" s="147" t="str">
        <f t="shared" si="197"/>
        <v>17x2FBHTeppichWasser</v>
      </c>
      <c r="M105" s="147">
        <f>MATCH($L105,Daten!$S$3:$S$50,0)+2</f>
        <v>3</v>
      </c>
      <c r="N105" s="17"/>
      <c r="O105" s="17"/>
      <c r="P105" s="3"/>
      <c r="Q105" s="3"/>
      <c r="R105" s="3"/>
      <c r="S105" s="3"/>
      <c r="T105" s="3"/>
      <c r="U105" s="227">
        <f>IF(T105&gt;0,T105,DH!$J$2-DH!$K$2)</f>
        <v>7</v>
      </c>
      <c r="V105" s="30">
        <f t="shared" si="198"/>
        <v>0</v>
      </c>
      <c r="W105" s="13">
        <f t="shared" si="199"/>
        <v>6000</v>
      </c>
      <c r="X105" s="15"/>
      <c r="Y105" s="218">
        <f t="shared" ca="1" si="200"/>
        <v>0</v>
      </c>
      <c r="Z105" s="134">
        <f t="shared" ca="1" si="201"/>
        <v>0</v>
      </c>
      <c r="AA105" s="134">
        <f t="shared" ca="1" si="202"/>
        <v>0</v>
      </c>
      <c r="AB105" s="233">
        <f t="shared" ca="1" si="203"/>
        <v>0</v>
      </c>
      <c r="AC105" s="233">
        <f t="shared" ca="1" si="204"/>
        <v>0</v>
      </c>
      <c r="AD105" s="7"/>
      <c r="AE105" s="152">
        <f t="shared" ca="1" si="205"/>
        <v>4</v>
      </c>
      <c r="AF105" s="13">
        <f ca="1">($E$1-U105/2)-INDIRECT(ADDRESS(ROW()-3,COLUMN()-2))</f>
        <v>17.5</v>
      </c>
      <c r="AG105" s="230">
        <f t="shared" ca="1" si="206"/>
        <v>0</v>
      </c>
      <c r="AH105" s="230" t="str">
        <f t="shared" si="155"/>
        <v/>
      </c>
      <c r="AI105" s="9"/>
      <c r="AL105" s="7">
        <f t="shared" ca="1" si="207"/>
        <v>4</v>
      </c>
      <c r="AM105" s="7">
        <f t="shared" si="208"/>
        <v>0</v>
      </c>
      <c r="AN105" s="7">
        <f t="shared" si="209"/>
        <v>0</v>
      </c>
      <c r="AO105" s="7">
        <f t="shared" ca="1" si="210"/>
        <v>3.5</v>
      </c>
      <c r="AP105" s="7">
        <f t="shared" ca="1" si="211"/>
        <v>3</v>
      </c>
      <c r="AQ105" s="7">
        <f t="shared" ca="1" si="212"/>
        <v>2.2000000000000002</v>
      </c>
      <c r="AR105" s="7">
        <f t="shared" ca="1" si="213"/>
        <v>1</v>
      </c>
      <c r="AMG105" s="7"/>
      <c r="AMH105" s="7"/>
    </row>
    <row r="106" spans="1:1022">
      <c r="B106" s="14"/>
      <c r="C106" s="14" t="s">
        <v>15</v>
      </c>
      <c r="D106" s="7"/>
      <c r="E106" s="216"/>
      <c r="F106" s="7"/>
      <c r="G106" s="16">
        <f t="shared" si="143"/>
        <v>0</v>
      </c>
      <c r="H106" s="122" t="s">
        <v>68</v>
      </c>
      <c r="I106" s="122" t="s">
        <v>13</v>
      </c>
      <c r="J106" s="122" t="s">
        <v>208</v>
      </c>
      <c r="K106" s="147" t="str">
        <f>Eingabetabelle!$K$5</f>
        <v>Wasser</v>
      </c>
      <c r="L106" s="147" t="str">
        <f t="shared" si="197"/>
        <v>17x2FBHTeppichWasser</v>
      </c>
      <c r="M106" s="147">
        <f>MATCH($L106,Daten!$S$3:$S$50,0)+2</f>
        <v>3</v>
      </c>
      <c r="N106" s="17"/>
      <c r="O106" s="17"/>
      <c r="P106" s="3"/>
      <c r="Q106" s="3"/>
      <c r="R106" s="3"/>
      <c r="S106" s="3"/>
      <c r="T106" s="3"/>
      <c r="U106" s="227">
        <f>IF(T106&gt;0,T106,DH!$J$2-DH!$K$2)</f>
        <v>7</v>
      </c>
      <c r="V106" s="30">
        <f t="shared" si="198"/>
        <v>0</v>
      </c>
      <c r="W106" s="13">
        <f t="shared" si="199"/>
        <v>6000</v>
      </c>
      <c r="X106" s="15"/>
      <c r="Y106" s="218">
        <f t="shared" ca="1" si="200"/>
        <v>0</v>
      </c>
      <c r="Z106" s="134">
        <f t="shared" ca="1" si="201"/>
        <v>0</v>
      </c>
      <c r="AA106" s="134">
        <f t="shared" ca="1" si="202"/>
        <v>0</v>
      </c>
      <c r="AB106" s="233">
        <f t="shared" ca="1" si="203"/>
        <v>0</v>
      </c>
      <c r="AC106" s="233">
        <f t="shared" ca="1" si="204"/>
        <v>0</v>
      </c>
      <c r="AD106" s="7"/>
      <c r="AE106" s="152">
        <f t="shared" ca="1" si="205"/>
        <v>4</v>
      </c>
      <c r="AF106" s="13">
        <f ca="1">($E$1-U106/2)-INDIRECT(ADDRESS(ROW()-4,COLUMN()-2))</f>
        <v>17.5</v>
      </c>
      <c r="AG106" s="230">
        <f t="shared" ca="1" si="206"/>
        <v>0</v>
      </c>
      <c r="AH106" s="230" t="str">
        <f t="shared" si="155"/>
        <v/>
      </c>
      <c r="AI106" s="9"/>
      <c r="AL106" s="7">
        <f t="shared" ca="1" si="207"/>
        <v>4</v>
      </c>
      <c r="AM106" s="7">
        <f t="shared" si="208"/>
        <v>0</v>
      </c>
      <c r="AN106" s="7">
        <f t="shared" si="209"/>
        <v>0</v>
      </c>
      <c r="AO106" s="7">
        <f t="shared" ca="1" si="210"/>
        <v>3.5</v>
      </c>
      <c r="AP106" s="7">
        <f t="shared" ca="1" si="211"/>
        <v>3</v>
      </c>
      <c r="AQ106" s="7">
        <f t="shared" ca="1" si="212"/>
        <v>2.2000000000000002</v>
      </c>
      <c r="AR106" s="7">
        <f t="shared" ca="1" si="213"/>
        <v>1</v>
      </c>
      <c r="AMG106" s="7"/>
      <c r="AMH106" s="7"/>
    </row>
    <row r="107" spans="1:1022">
      <c r="B107" s="14"/>
      <c r="C107" s="14" t="s">
        <v>16</v>
      </c>
      <c r="D107" s="7"/>
      <c r="E107" s="216"/>
      <c r="F107" s="7"/>
      <c r="G107" s="16">
        <f t="shared" si="143"/>
        <v>0</v>
      </c>
      <c r="H107" s="122" t="s">
        <v>68</v>
      </c>
      <c r="I107" s="122" t="s">
        <v>13</v>
      </c>
      <c r="J107" s="122" t="s">
        <v>208</v>
      </c>
      <c r="K107" s="147" t="str">
        <f>Eingabetabelle!$K$5</f>
        <v>Wasser</v>
      </c>
      <c r="L107" s="147" t="str">
        <f t="shared" si="197"/>
        <v>17x2FBHTeppichWasser</v>
      </c>
      <c r="M107" s="147">
        <f>MATCH($L107,Daten!$S$3:$S$50,0)+2</f>
        <v>3</v>
      </c>
      <c r="N107" s="17"/>
      <c r="O107" s="17"/>
      <c r="P107" s="3"/>
      <c r="Q107" s="3"/>
      <c r="R107" s="3"/>
      <c r="S107" s="3"/>
      <c r="T107" s="3"/>
      <c r="U107" s="227">
        <f>IF(T107&gt;0,T107,DH!$J$2-DH!$K$2)</f>
        <v>7</v>
      </c>
      <c r="V107" s="30">
        <f t="shared" si="198"/>
        <v>0</v>
      </c>
      <c r="W107" s="13">
        <f t="shared" si="199"/>
        <v>6000</v>
      </c>
      <c r="X107" s="15"/>
      <c r="Y107" s="218">
        <f t="shared" ca="1" si="200"/>
        <v>0</v>
      </c>
      <c r="Z107" s="134">
        <f t="shared" ca="1" si="201"/>
        <v>0</v>
      </c>
      <c r="AA107" s="134">
        <f t="shared" ca="1" si="202"/>
        <v>0</v>
      </c>
      <c r="AB107" s="233">
        <f t="shared" ca="1" si="203"/>
        <v>0</v>
      </c>
      <c r="AC107" s="233">
        <f t="shared" ca="1" si="204"/>
        <v>0</v>
      </c>
      <c r="AD107" s="7"/>
      <c r="AE107" s="152">
        <f t="shared" ca="1" si="205"/>
        <v>4</v>
      </c>
      <c r="AF107" s="13">
        <f ca="1">($E$1-U107/2)-INDIRECT(ADDRESS(ROW()-5,COLUMN()-2))</f>
        <v>17.5</v>
      </c>
      <c r="AG107" s="230">
        <f t="shared" ca="1" si="206"/>
        <v>0</v>
      </c>
      <c r="AH107" s="230" t="str">
        <f t="shared" si="155"/>
        <v/>
      </c>
      <c r="AI107" s="9"/>
      <c r="AL107" s="7">
        <f t="shared" ca="1" si="207"/>
        <v>4</v>
      </c>
      <c r="AM107" s="7">
        <f t="shared" si="208"/>
        <v>0</v>
      </c>
      <c r="AN107" s="7">
        <f t="shared" si="209"/>
        <v>0</v>
      </c>
      <c r="AO107" s="7">
        <f t="shared" ca="1" si="210"/>
        <v>3.5</v>
      </c>
      <c r="AP107" s="7">
        <f t="shared" ca="1" si="211"/>
        <v>3</v>
      </c>
      <c r="AQ107" s="7">
        <f t="shared" ca="1" si="212"/>
        <v>2.2000000000000002</v>
      </c>
      <c r="AR107" s="7">
        <f t="shared" ca="1" si="213"/>
        <v>1</v>
      </c>
      <c r="AMG107" s="7"/>
      <c r="AMH107" s="7"/>
    </row>
    <row r="108" spans="1:1022">
      <c r="B108" s="14"/>
      <c r="C108" s="14" t="s">
        <v>17</v>
      </c>
      <c r="D108" s="7"/>
      <c r="E108" s="216"/>
      <c r="F108" s="7"/>
      <c r="G108" s="16">
        <f t="shared" si="143"/>
        <v>0</v>
      </c>
      <c r="H108" s="122" t="s">
        <v>68</v>
      </c>
      <c r="I108" s="122" t="s">
        <v>13</v>
      </c>
      <c r="J108" s="122" t="s">
        <v>208</v>
      </c>
      <c r="K108" s="147" t="str">
        <f>Eingabetabelle!$K$5</f>
        <v>Wasser</v>
      </c>
      <c r="L108" s="147" t="str">
        <f t="shared" si="197"/>
        <v>17x2FBHTeppichWasser</v>
      </c>
      <c r="M108" s="147">
        <f>MATCH($L108,Daten!$S$3:$S$50,0)+2</f>
        <v>3</v>
      </c>
      <c r="N108" s="17"/>
      <c r="O108" s="17"/>
      <c r="P108" s="3"/>
      <c r="Q108" s="3"/>
      <c r="R108" s="3"/>
      <c r="S108" s="3"/>
      <c r="T108" s="3"/>
      <c r="U108" s="227">
        <f>IF(T108&gt;0,T108,DH!$J$2-DH!$K$2)</f>
        <v>7</v>
      </c>
      <c r="V108" s="30">
        <f t="shared" si="198"/>
        <v>0</v>
      </c>
      <c r="W108" s="13">
        <f t="shared" si="199"/>
        <v>6000</v>
      </c>
      <c r="X108" s="15"/>
      <c r="Y108" s="218">
        <f t="shared" ca="1" si="200"/>
        <v>0</v>
      </c>
      <c r="Z108" s="134">
        <f t="shared" ca="1" si="201"/>
        <v>0</v>
      </c>
      <c r="AA108" s="134">
        <f t="shared" ca="1" si="202"/>
        <v>0</v>
      </c>
      <c r="AB108" s="233">
        <f t="shared" ca="1" si="203"/>
        <v>0</v>
      </c>
      <c r="AC108" s="233">
        <f t="shared" ca="1" si="204"/>
        <v>0</v>
      </c>
      <c r="AD108" s="7"/>
      <c r="AE108" s="152">
        <f t="shared" ca="1" si="205"/>
        <v>4</v>
      </c>
      <c r="AF108" s="13">
        <f ca="1">($E$1-U108/2)-INDIRECT(ADDRESS(ROW()-6,COLUMN()-2))</f>
        <v>17.5</v>
      </c>
      <c r="AG108" s="230">
        <f t="shared" ca="1" si="206"/>
        <v>0</v>
      </c>
      <c r="AH108" s="230" t="str">
        <f t="shared" si="155"/>
        <v/>
      </c>
      <c r="AI108" s="9"/>
      <c r="AL108" s="7">
        <f t="shared" ca="1" si="207"/>
        <v>4</v>
      </c>
      <c r="AM108" s="7">
        <f t="shared" si="208"/>
        <v>0</v>
      </c>
      <c r="AN108" s="7">
        <f t="shared" si="209"/>
        <v>0</v>
      </c>
      <c r="AO108" s="7">
        <f t="shared" ca="1" si="210"/>
        <v>3.5</v>
      </c>
      <c r="AP108" s="7">
        <f t="shared" ca="1" si="211"/>
        <v>3</v>
      </c>
      <c r="AQ108" s="7">
        <f t="shared" ca="1" si="212"/>
        <v>2.2000000000000002</v>
      </c>
      <c r="AR108" s="7">
        <f t="shared" ca="1" si="213"/>
        <v>1</v>
      </c>
      <c r="AMG108" s="7"/>
      <c r="AMH108" s="7"/>
    </row>
    <row r="109" spans="1:1022" s="20" customFormat="1">
      <c r="A109" s="20">
        <v>15</v>
      </c>
      <c r="B109" s="32" t="str">
        <f ca="1">INDIRECT(ADDRESS($A109+1,1,1,1,"Eingabetabelle"))</f>
        <v>EG</v>
      </c>
      <c r="C109" s="32" t="str">
        <f ca="1">INDIRECT(ADDRESS($A109+1,2,1,1,"Eingabetabelle"))</f>
        <v>Raum_5</v>
      </c>
      <c r="D109" s="32" t="str">
        <f ca="1">IF(Eingabetabelle!$K$4="X",INDIRECT(ADDRESS(7,14,1,1,CONCATENATE($B109,"_",$C109))),INDIRECT(ADDRESS($A109+1,3,1,1,"Eingabetabelle")))</f>
        <v>Testraum</v>
      </c>
      <c r="E109" s="215">
        <f ca="1">IF(Eingabetabelle!$K$4="X",INDIRECT(ADDRESS(62,18,1,1,CONCATENATE($B109,"_",$C109))),INDIRECT(ADDRESS($A109+1,4,1,1,"Eingabetabelle")))</f>
        <v>0</v>
      </c>
      <c r="F109" s="32">
        <f ca="1">IF(Eingabetabelle!$K$4="X",INDIRECT(ADDRESS(17,7,1,1,CONCATENATE($B109,"_",$C109))),INDIRECT(ADDRESS($A109+1,5,1,1,"Eingabetabelle")))</f>
        <v>0</v>
      </c>
      <c r="G109" s="16">
        <f t="shared" si="143"/>
        <v>0</v>
      </c>
      <c r="H109" s="16"/>
      <c r="I109" s="16"/>
      <c r="J109" s="16"/>
      <c r="K109" s="147"/>
      <c r="L109" s="147"/>
      <c r="M109" s="147"/>
      <c r="N109" s="1">
        <f>SUM(N110:N116)</f>
        <v>0</v>
      </c>
      <c r="O109" s="1"/>
      <c r="P109" s="1"/>
      <c r="Q109" s="1">
        <f>SUM(Q110:Q115)</f>
        <v>0</v>
      </c>
      <c r="R109" s="1"/>
      <c r="S109" s="1"/>
      <c r="T109" s="1"/>
      <c r="U109" s="13"/>
      <c r="V109" s="14"/>
      <c r="W109" s="13"/>
      <c r="X109" s="15">
        <f>SUM(N110:N116)</f>
        <v>0</v>
      </c>
      <c r="Y109" s="219"/>
      <c r="Z109" s="134"/>
      <c r="AA109" s="134"/>
      <c r="AB109" s="233"/>
      <c r="AC109" s="233"/>
      <c r="AD109" s="32">
        <f ca="1">IF(Eingabetabelle!$K$4="X",INDIRECT(ADDRESS(9,7,1,1,CONCATENATE($B109,"_",$C109))),INDIRECT(ADDRESS($A109+1,6,1,1,"Eingabetabelle")))</f>
        <v>24</v>
      </c>
      <c r="AE109" s="152"/>
      <c r="AF109" s="13"/>
      <c r="AG109" s="230"/>
      <c r="AH109" s="230"/>
      <c r="AI109" s="9">
        <f ca="1">SUM(AG110:AG115)</f>
        <v>0</v>
      </c>
      <c r="AJ109" s="7">
        <f ca="1">AI109-E109</f>
        <v>0</v>
      </c>
      <c r="AK109" s="237" t="str">
        <f ca="1">IF(E109&gt;0,AI109/E109,"")</f>
        <v/>
      </c>
      <c r="AL109" s="7"/>
      <c r="AM109" s="7"/>
      <c r="AN109" s="7"/>
      <c r="AO109" s="7"/>
      <c r="AP109" s="7"/>
      <c r="AQ109" s="7"/>
      <c r="AR109" s="7"/>
    </row>
    <row r="110" spans="1:1022">
      <c r="B110" s="25"/>
      <c r="C110" s="1" t="s">
        <v>38</v>
      </c>
      <c r="D110" s="7"/>
      <c r="E110" s="216"/>
      <c r="F110" s="7"/>
      <c r="G110" s="16">
        <f t="shared" si="143"/>
        <v>0</v>
      </c>
      <c r="H110" s="122" t="s">
        <v>68</v>
      </c>
      <c r="I110" s="122" t="s">
        <v>13</v>
      </c>
      <c r="J110" s="122" t="s">
        <v>208</v>
      </c>
      <c r="K110" s="147" t="str">
        <f>Eingabetabelle!$K$5</f>
        <v>Wasser</v>
      </c>
      <c r="L110" s="147" t="str">
        <f t="shared" ref="L110:L116" si="214">H110&amp;I110&amp;J110&amp;K110</f>
        <v>17x2FBHTeppichWasser</v>
      </c>
      <c r="M110" s="147">
        <f>MATCH($L110,Daten!$S$3:$S$50,0)+2</f>
        <v>3</v>
      </c>
      <c r="N110" s="17"/>
      <c r="O110" s="17"/>
      <c r="P110" s="3"/>
      <c r="Q110" s="3"/>
      <c r="R110" s="3"/>
      <c r="S110" s="3"/>
      <c r="T110" s="3"/>
      <c r="U110" s="227">
        <f>IF(T110&gt;0,T110,DH!$J$2-DH!$K$2)</f>
        <v>7</v>
      </c>
      <c r="V110" s="30">
        <f t="shared" ref="V110:V116" si="215">P110+N110+O110</f>
        <v>0</v>
      </c>
      <c r="W110" s="13">
        <f t="shared" ref="W110:W116" si="216">$E$3</f>
        <v>6000</v>
      </c>
      <c r="X110" s="15"/>
      <c r="Y110" s="218">
        <f t="shared" ref="Y110:Y116" ca="1" si="217">INDIRECT(ADDRESS($M110,4,1,0,"Daten"),0)*Z110*Z110*V110</f>
        <v>0</v>
      </c>
      <c r="Z110" s="134">
        <f t="shared" ref="Z110:Z116" ca="1" si="218">AA110+AB110+AC110</f>
        <v>0</v>
      </c>
      <c r="AA110" s="134">
        <f t="shared" ref="AA110:AA116" ca="1" si="219">60*(AG110)/(INDIRECT(ADDRESS($M110,5,1,0,"Daten"),0)*(U110))</f>
        <v>0</v>
      </c>
      <c r="AB110" s="233">
        <f t="shared" ref="AB110:AB116" ca="1" si="220">IF(O$139&gt;0,60*((AG$139/O$139)*O110)/(INDIRECT(ADDRESS($M110,5,1,0,"Daten"),0)*($E$1-$E$2)),0)</f>
        <v>0</v>
      </c>
      <c r="AC110" s="233">
        <f t="shared" ref="AC110:AC116" ca="1" si="221">IF(P$147&gt;0,60*(P110*AG$147/P$147)/(INDIRECT(ADDRESS($M110,5,1,0,"Daten"),0)*($E$1-$E$2)),0)</f>
        <v>0</v>
      </c>
      <c r="AD110" s="7"/>
      <c r="AE110" s="152">
        <f t="shared" ref="AE110:AE116" ca="1" si="222">AL110+AM110+AN110</f>
        <v>4</v>
      </c>
      <c r="AF110" s="13">
        <f ca="1">($E$1-U110/2)-INDIRECT(ADDRESS(ROW()-1,COLUMN()-2))</f>
        <v>17.5</v>
      </c>
      <c r="AG110" s="230">
        <f t="shared" ref="AG110:AG116" ca="1" si="223">$AE110*$AF110*$Q110</f>
        <v>0</v>
      </c>
      <c r="AH110" s="230" t="str">
        <f t="shared" si="155"/>
        <v/>
      </c>
      <c r="AI110" s="9"/>
      <c r="AL110" s="7">
        <f t="shared" ref="AL110:AL116" ca="1" si="224">IF($G110&lt;0.1,(($G110-0.05)*(AP110-AO110)/0.05)+AO110,0)</f>
        <v>4</v>
      </c>
      <c r="AM110" s="7">
        <f t="shared" ref="AM110:AM116" si="225">IF($G110&lt;0.2,IF($G110&gt;=0.1,(($G110-0.1)*(AQ110-AP110)/0.1)+AP110,0),0)</f>
        <v>0</v>
      </c>
      <c r="AN110" s="7">
        <f t="shared" ref="AN110:AN116" si="226">IF($G110&gt;=0.2,(($G110-0.2)*(AR110-AQ110)/0.3)+AQ110,0)</f>
        <v>0</v>
      </c>
      <c r="AO110" s="7">
        <f t="shared" ref="AO110:AO116" ca="1" si="227">INDIRECT(ADDRESS($M110,10,1,0,"Daten"),0)</f>
        <v>3.5</v>
      </c>
      <c r="AP110" s="7">
        <f t="shared" ref="AP110:AP116" ca="1" si="228">INDIRECT(ADDRESS($M110,11,1,0,"Daten"),0)</f>
        <v>3</v>
      </c>
      <c r="AQ110" s="7">
        <f t="shared" ref="AQ110:AQ116" ca="1" si="229">INDIRECT(ADDRESS($M110,12,1,0,"Daten"),0)</f>
        <v>2.2000000000000002</v>
      </c>
      <c r="AR110" s="7">
        <f t="shared" ref="AR110:AR116" ca="1" si="230">INDIRECT(ADDRESS($M110,13,1,0,"Daten"),0)</f>
        <v>1</v>
      </c>
      <c r="AMG110" s="7"/>
      <c r="AMH110" s="7"/>
    </row>
    <row r="111" spans="1:1022">
      <c r="B111" s="14"/>
      <c r="C111" s="14" t="s">
        <v>12</v>
      </c>
      <c r="D111" s="7"/>
      <c r="E111" s="216"/>
      <c r="F111" s="7"/>
      <c r="G111" s="16">
        <f t="shared" si="143"/>
        <v>0</v>
      </c>
      <c r="H111" s="122" t="s">
        <v>68</v>
      </c>
      <c r="I111" s="122" t="s">
        <v>13</v>
      </c>
      <c r="J111" s="122" t="s">
        <v>208</v>
      </c>
      <c r="K111" s="147" t="str">
        <f>Eingabetabelle!$K$5</f>
        <v>Wasser</v>
      </c>
      <c r="L111" s="147" t="str">
        <f t="shared" si="214"/>
        <v>17x2FBHTeppichWasser</v>
      </c>
      <c r="M111" s="147">
        <f>MATCH($L111,Daten!$S$3:$S$50,0)+2</f>
        <v>3</v>
      </c>
      <c r="N111" s="17"/>
      <c r="O111" s="17"/>
      <c r="P111" s="3"/>
      <c r="Q111" s="3"/>
      <c r="R111" s="3"/>
      <c r="S111" s="3"/>
      <c r="T111" s="3"/>
      <c r="U111" s="227">
        <f>IF(T111&gt;0,T111,DH!$J$2-DH!$K$2)</f>
        <v>7</v>
      </c>
      <c r="V111" s="30">
        <f t="shared" si="215"/>
        <v>0</v>
      </c>
      <c r="W111" s="13">
        <f t="shared" si="216"/>
        <v>6000</v>
      </c>
      <c r="X111" s="15"/>
      <c r="Y111" s="218">
        <f t="shared" ca="1" si="217"/>
        <v>0</v>
      </c>
      <c r="Z111" s="134">
        <f t="shared" ca="1" si="218"/>
        <v>0</v>
      </c>
      <c r="AA111" s="134">
        <f t="shared" ca="1" si="219"/>
        <v>0</v>
      </c>
      <c r="AB111" s="233">
        <f t="shared" ca="1" si="220"/>
        <v>0</v>
      </c>
      <c r="AC111" s="233">
        <f t="shared" ca="1" si="221"/>
        <v>0</v>
      </c>
      <c r="AD111" s="7"/>
      <c r="AE111" s="152">
        <f t="shared" ca="1" si="222"/>
        <v>4</v>
      </c>
      <c r="AF111" s="13">
        <f ca="1">($E$1-U111/2)-INDIRECT(ADDRESS(ROW()-2,COLUMN()-2))</f>
        <v>17.5</v>
      </c>
      <c r="AG111" s="230">
        <f t="shared" ca="1" si="223"/>
        <v>0</v>
      </c>
      <c r="AH111" s="230" t="str">
        <f t="shared" si="155"/>
        <v/>
      </c>
      <c r="AI111" s="9"/>
      <c r="AL111" s="7">
        <f t="shared" ca="1" si="224"/>
        <v>4</v>
      </c>
      <c r="AM111" s="7">
        <f t="shared" si="225"/>
        <v>0</v>
      </c>
      <c r="AN111" s="7">
        <f t="shared" si="226"/>
        <v>0</v>
      </c>
      <c r="AO111" s="7">
        <f t="shared" ca="1" si="227"/>
        <v>3.5</v>
      </c>
      <c r="AP111" s="7">
        <f t="shared" ca="1" si="228"/>
        <v>3</v>
      </c>
      <c r="AQ111" s="7">
        <f t="shared" ca="1" si="229"/>
        <v>2.2000000000000002</v>
      </c>
      <c r="AR111" s="7">
        <f t="shared" ca="1" si="230"/>
        <v>1</v>
      </c>
      <c r="AMG111" s="7"/>
      <c r="AMH111" s="7"/>
    </row>
    <row r="112" spans="1:1022">
      <c r="B112" s="14"/>
      <c r="C112" s="14" t="s">
        <v>14</v>
      </c>
      <c r="D112" s="7"/>
      <c r="E112" s="216"/>
      <c r="F112" s="7"/>
      <c r="G112" s="16">
        <f t="shared" si="143"/>
        <v>0</v>
      </c>
      <c r="H112" s="122" t="s">
        <v>68</v>
      </c>
      <c r="I112" s="122" t="s">
        <v>13</v>
      </c>
      <c r="J112" s="122" t="s">
        <v>208</v>
      </c>
      <c r="K112" s="147" t="str">
        <f>Eingabetabelle!$K$5</f>
        <v>Wasser</v>
      </c>
      <c r="L112" s="147" t="str">
        <f t="shared" si="214"/>
        <v>17x2FBHTeppichWasser</v>
      </c>
      <c r="M112" s="147">
        <f>MATCH($L112,Daten!$S$3:$S$50,0)+2</f>
        <v>3</v>
      </c>
      <c r="N112" s="17"/>
      <c r="O112" s="17"/>
      <c r="P112" s="3"/>
      <c r="Q112" s="3"/>
      <c r="R112" s="3"/>
      <c r="S112" s="3"/>
      <c r="T112" s="3"/>
      <c r="U112" s="227">
        <f>IF(T112&gt;0,T112,DH!$J$2-DH!$K$2)</f>
        <v>7</v>
      </c>
      <c r="V112" s="30">
        <f t="shared" si="215"/>
        <v>0</v>
      </c>
      <c r="W112" s="13">
        <f t="shared" si="216"/>
        <v>6000</v>
      </c>
      <c r="X112" s="15"/>
      <c r="Y112" s="218">
        <f t="shared" ca="1" si="217"/>
        <v>0</v>
      </c>
      <c r="Z112" s="134">
        <f t="shared" ca="1" si="218"/>
        <v>0</v>
      </c>
      <c r="AA112" s="134">
        <f t="shared" ca="1" si="219"/>
        <v>0</v>
      </c>
      <c r="AB112" s="233">
        <f t="shared" ca="1" si="220"/>
        <v>0</v>
      </c>
      <c r="AC112" s="233">
        <f t="shared" ca="1" si="221"/>
        <v>0</v>
      </c>
      <c r="AD112" s="7"/>
      <c r="AE112" s="152">
        <f t="shared" ca="1" si="222"/>
        <v>4</v>
      </c>
      <c r="AF112" s="13">
        <f ca="1">($E$1-U112/2)-INDIRECT(ADDRESS(ROW()-3,COLUMN()-2))</f>
        <v>17.5</v>
      </c>
      <c r="AG112" s="230">
        <f t="shared" ca="1" si="223"/>
        <v>0</v>
      </c>
      <c r="AH112" s="230" t="str">
        <f t="shared" si="155"/>
        <v/>
      </c>
      <c r="AI112" s="9"/>
      <c r="AL112" s="7">
        <f t="shared" ca="1" si="224"/>
        <v>4</v>
      </c>
      <c r="AM112" s="7">
        <f t="shared" si="225"/>
        <v>0</v>
      </c>
      <c r="AN112" s="7">
        <f t="shared" si="226"/>
        <v>0</v>
      </c>
      <c r="AO112" s="7">
        <f t="shared" ca="1" si="227"/>
        <v>3.5</v>
      </c>
      <c r="AP112" s="7">
        <f t="shared" ca="1" si="228"/>
        <v>3</v>
      </c>
      <c r="AQ112" s="7">
        <f t="shared" ca="1" si="229"/>
        <v>2.2000000000000002</v>
      </c>
      <c r="AR112" s="7">
        <f t="shared" ca="1" si="230"/>
        <v>1</v>
      </c>
      <c r="AMG112" s="7"/>
      <c r="AMH112" s="7"/>
    </row>
    <row r="113" spans="1:1022">
      <c r="B113" s="14"/>
      <c r="C113" s="14" t="s">
        <v>14</v>
      </c>
      <c r="D113" s="7"/>
      <c r="E113" s="216"/>
      <c r="F113" s="7"/>
      <c r="G113" s="16">
        <f t="shared" si="143"/>
        <v>0</v>
      </c>
      <c r="H113" s="122" t="s">
        <v>68</v>
      </c>
      <c r="I113" s="122" t="s">
        <v>13</v>
      </c>
      <c r="J113" s="122" t="s">
        <v>208</v>
      </c>
      <c r="K113" s="147" t="str">
        <f>Eingabetabelle!$K$5</f>
        <v>Wasser</v>
      </c>
      <c r="L113" s="147" t="str">
        <f t="shared" si="214"/>
        <v>17x2FBHTeppichWasser</v>
      </c>
      <c r="M113" s="147">
        <f>MATCH($L113,Daten!$S$3:$S$50,0)+2</f>
        <v>3</v>
      </c>
      <c r="N113" s="17"/>
      <c r="O113" s="17"/>
      <c r="P113" s="3"/>
      <c r="Q113" s="3"/>
      <c r="R113" s="3"/>
      <c r="S113" s="3"/>
      <c r="T113" s="3"/>
      <c r="U113" s="227">
        <f>IF(T113&gt;0,T113,DH!$J$2-DH!$K$2)</f>
        <v>7</v>
      </c>
      <c r="V113" s="30">
        <f t="shared" si="215"/>
        <v>0</v>
      </c>
      <c r="W113" s="13">
        <f t="shared" si="216"/>
        <v>6000</v>
      </c>
      <c r="X113" s="15"/>
      <c r="Y113" s="218">
        <f t="shared" ca="1" si="217"/>
        <v>0</v>
      </c>
      <c r="Z113" s="134">
        <f t="shared" ca="1" si="218"/>
        <v>0</v>
      </c>
      <c r="AA113" s="134">
        <f t="shared" ca="1" si="219"/>
        <v>0</v>
      </c>
      <c r="AB113" s="233">
        <f t="shared" ca="1" si="220"/>
        <v>0</v>
      </c>
      <c r="AC113" s="233">
        <f t="shared" ca="1" si="221"/>
        <v>0</v>
      </c>
      <c r="AD113" s="7"/>
      <c r="AE113" s="152">
        <f t="shared" ca="1" si="222"/>
        <v>4</v>
      </c>
      <c r="AF113" s="13">
        <f ca="1">($E$1-U113/2)-INDIRECT(ADDRESS(ROW()-4,COLUMN()-2))</f>
        <v>17.5</v>
      </c>
      <c r="AG113" s="230">
        <f t="shared" ca="1" si="223"/>
        <v>0</v>
      </c>
      <c r="AH113" s="230" t="str">
        <f t="shared" si="155"/>
        <v/>
      </c>
      <c r="AI113" s="9"/>
      <c r="AL113" s="7">
        <f t="shared" ca="1" si="224"/>
        <v>4</v>
      </c>
      <c r="AM113" s="7">
        <f t="shared" si="225"/>
        <v>0</v>
      </c>
      <c r="AN113" s="7">
        <f t="shared" si="226"/>
        <v>0</v>
      </c>
      <c r="AO113" s="7">
        <f t="shared" ca="1" si="227"/>
        <v>3.5</v>
      </c>
      <c r="AP113" s="7">
        <f t="shared" ca="1" si="228"/>
        <v>3</v>
      </c>
      <c r="AQ113" s="7">
        <f t="shared" ca="1" si="229"/>
        <v>2.2000000000000002</v>
      </c>
      <c r="AR113" s="7">
        <f t="shared" ca="1" si="230"/>
        <v>1</v>
      </c>
      <c r="AMG113" s="7"/>
      <c r="AMH113" s="7"/>
    </row>
    <row r="114" spans="1:1022">
      <c r="B114" s="14"/>
      <c r="C114" s="14" t="s">
        <v>15</v>
      </c>
      <c r="D114" s="7"/>
      <c r="E114" s="216"/>
      <c r="F114" s="7"/>
      <c r="G114" s="16">
        <f t="shared" si="143"/>
        <v>0</v>
      </c>
      <c r="H114" s="122" t="s">
        <v>68</v>
      </c>
      <c r="I114" s="122" t="s">
        <v>13</v>
      </c>
      <c r="J114" s="122" t="s">
        <v>208</v>
      </c>
      <c r="K114" s="147" t="str">
        <f>Eingabetabelle!$K$5</f>
        <v>Wasser</v>
      </c>
      <c r="L114" s="147" t="str">
        <f t="shared" si="214"/>
        <v>17x2FBHTeppichWasser</v>
      </c>
      <c r="M114" s="147">
        <f>MATCH($L114,Daten!$S$3:$S$50,0)+2</f>
        <v>3</v>
      </c>
      <c r="N114" s="17"/>
      <c r="O114" s="17"/>
      <c r="P114" s="3"/>
      <c r="Q114" s="3"/>
      <c r="R114" s="3"/>
      <c r="S114" s="3"/>
      <c r="T114" s="3"/>
      <c r="U114" s="227">
        <f>IF(T114&gt;0,T114,DH!$J$2-DH!$K$2)</f>
        <v>7</v>
      </c>
      <c r="V114" s="30">
        <f t="shared" si="215"/>
        <v>0</v>
      </c>
      <c r="W114" s="13">
        <f t="shared" si="216"/>
        <v>6000</v>
      </c>
      <c r="X114" s="15"/>
      <c r="Y114" s="218">
        <f t="shared" ca="1" si="217"/>
        <v>0</v>
      </c>
      <c r="Z114" s="134">
        <f t="shared" ca="1" si="218"/>
        <v>0</v>
      </c>
      <c r="AA114" s="134">
        <f t="shared" ca="1" si="219"/>
        <v>0</v>
      </c>
      <c r="AB114" s="233">
        <f t="shared" ca="1" si="220"/>
        <v>0</v>
      </c>
      <c r="AC114" s="233">
        <f t="shared" ca="1" si="221"/>
        <v>0</v>
      </c>
      <c r="AD114" s="7"/>
      <c r="AE114" s="152">
        <f t="shared" ca="1" si="222"/>
        <v>4</v>
      </c>
      <c r="AF114" s="13">
        <f ca="1">($E$1-U114/2)-INDIRECT(ADDRESS(ROW()-5,COLUMN()-2))</f>
        <v>17.5</v>
      </c>
      <c r="AG114" s="230">
        <f t="shared" ca="1" si="223"/>
        <v>0</v>
      </c>
      <c r="AH114" s="230" t="str">
        <f t="shared" si="155"/>
        <v/>
      </c>
      <c r="AI114" s="9"/>
      <c r="AL114" s="7">
        <f t="shared" ca="1" si="224"/>
        <v>4</v>
      </c>
      <c r="AM114" s="7">
        <f t="shared" si="225"/>
        <v>0</v>
      </c>
      <c r="AN114" s="7">
        <f t="shared" si="226"/>
        <v>0</v>
      </c>
      <c r="AO114" s="7">
        <f t="shared" ca="1" si="227"/>
        <v>3.5</v>
      </c>
      <c r="AP114" s="7">
        <f t="shared" ca="1" si="228"/>
        <v>3</v>
      </c>
      <c r="AQ114" s="7">
        <f t="shared" ca="1" si="229"/>
        <v>2.2000000000000002</v>
      </c>
      <c r="AR114" s="7">
        <f t="shared" ca="1" si="230"/>
        <v>1</v>
      </c>
      <c r="AMG114" s="7"/>
      <c r="AMH114" s="7"/>
    </row>
    <row r="115" spans="1:1022">
      <c r="B115" s="14"/>
      <c r="C115" s="14" t="s">
        <v>16</v>
      </c>
      <c r="D115" s="7"/>
      <c r="E115" s="216"/>
      <c r="F115" s="7"/>
      <c r="G115" s="16">
        <f t="shared" si="143"/>
        <v>0</v>
      </c>
      <c r="H115" s="122" t="s">
        <v>68</v>
      </c>
      <c r="I115" s="122" t="s">
        <v>13</v>
      </c>
      <c r="J115" s="122" t="s">
        <v>208</v>
      </c>
      <c r="K115" s="147" t="str">
        <f>Eingabetabelle!$K$5</f>
        <v>Wasser</v>
      </c>
      <c r="L115" s="147" t="str">
        <f t="shared" si="214"/>
        <v>17x2FBHTeppichWasser</v>
      </c>
      <c r="M115" s="147">
        <f>MATCH($L115,Daten!$S$3:$S$50,0)+2</f>
        <v>3</v>
      </c>
      <c r="N115" s="17"/>
      <c r="O115" s="17"/>
      <c r="P115" s="3"/>
      <c r="Q115" s="3"/>
      <c r="R115" s="3"/>
      <c r="S115" s="3"/>
      <c r="T115" s="3"/>
      <c r="U115" s="227">
        <f>IF(T115&gt;0,T115,DH!$J$2-DH!$K$2)</f>
        <v>7</v>
      </c>
      <c r="V115" s="30">
        <f t="shared" si="215"/>
        <v>0</v>
      </c>
      <c r="W115" s="13">
        <f t="shared" si="216"/>
        <v>6000</v>
      </c>
      <c r="X115" s="15"/>
      <c r="Y115" s="218">
        <f t="shared" ca="1" si="217"/>
        <v>0</v>
      </c>
      <c r="Z115" s="134">
        <f t="shared" ca="1" si="218"/>
        <v>0</v>
      </c>
      <c r="AA115" s="134">
        <f t="shared" ca="1" si="219"/>
        <v>0</v>
      </c>
      <c r="AB115" s="233">
        <f t="shared" ca="1" si="220"/>
        <v>0</v>
      </c>
      <c r="AC115" s="233">
        <f t="shared" ca="1" si="221"/>
        <v>0</v>
      </c>
      <c r="AD115" s="7"/>
      <c r="AE115" s="152">
        <f t="shared" ca="1" si="222"/>
        <v>4</v>
      </c>
      <c r="AF115" s="13">
        <f ca="1">($E$1-U115/2)-INDIRECT(ADDRESS(ROW()-6,COLUMN()-2))</f>
        <v>17.5</v>
      </c>
      <c r="AG115" s="230">
        <f t="shared" ca="1" si="223"/>
        <v>0</v>
      </c>
      <c r="AH115" s="230" t="str">
        <f t="shared" si="155"/>
        <v/>
      </c>
      <c r="AI115" s="9"/>
      <c r="AL115" s="7">
        <f t="shared" ca="1" si="224"/>
        <v>4</v>
      </c>
      <c r="AM115" s="7">
        <f t="shared" si="225"/>
        <v>0</v>
      </c>
      <c r="AN115" s="7">
        <f t="shared" si="226"/>
        <v>0</v>
      </c>
      <c r="AO115" s="7">
        <f t="shared" ca="1" si="227"/>
        <v>3.5</v>
      </c>
      <c r="AP115" s="7">
        <f t="shared" ca="1" si="228"/>
        <v>3</v>
      </c>
      <c r="AQ115" s="7">
        <f t="shared" ca="1" si="229"/>
        <v>2.2000000000000002</v>
      </c>
      <c r="AR115" s="7">
        <f t="shared" ca="1" si="230"/>
        <v>1</v>
      </c>
      <c r="AMG115" s="7"/>
      <c r="AMH115" s="7"/>
    </row>
    <row r="116" spans="1:1022">
      <c r="B116" s="14"/>
      <c r="C116" s="14" t="s">
        <v>17</v>
      </c>
      <c r="D116" s="7"/>
      <c r="E116" s="216"/>
      <c r="F116" s="7"/>
      <c r="G116" s="16">
        <f t="shared" si="143"/>
        <v>0</v>
      </c>
      <c r="H116" s="122" t="s">
        <v>68</v>
      </c>
      <c r="I116" s="122" t="s">
        <v>13</v>
      </c>
      <c r="J116" s="122" t="s">
        <v>208</v>
      </c>
      <c r="K116" s="147" t="str">
        <f>Eingabetabelle!$K$5</f>
        <v>Wasser</v>
      </c>
      <c r="L116" s="147" t="str">
        <f t="shared" si="214"/>
        <v>17x2FBHTeppichWasser</v>
      </c>
      <c r="M116" s="147">
        <f>MATCH($L116,Daten!$S$3:$S$50,0)+2</f>
        <v>3</v>
      </c>
      <c r="N116" s="17"/>
      <c r="O116" s="17"/>
      <c r="P116" s="3"/>
      <c r="Q116" s="3"/>
      <c r="R116" s="3"/>
      <c r="S116" s="3"/>
      <c r="T116" s="3"/>
      <c r="U116" s="227">
        <f>IF(T116&gt;0,T116,DH!$J$2-DH!$K$2)</f>
        <v>7</v>
      </c>
      <c r="V116" s="30">
        <f t="shared" si="215"/>
        <v>0</v>
      </c>
      <c r="W116" s="13">
        <f t="shared" si="216"/>
        <v>6000</v>
      </c>
      <c r="X116" s="15"/>
      <c r="Y116" s="218">
        <f t="shared" ca="1" si="217"/>
        <v>0</v>
      </c>
      <c r="Z116" s="134">
        <f t="shared" ca="1" si="218"/>
        <v>0</v>
      </c>
      <c r="AA116" s="134">
        <f t="shared" ca="1" si="219"/>
        <v>0</v>
      </c>
      <c r="AB116" s="233">
        <f t="shared" ca="1" si="220"/>
        <v>0</v>
      </c>
      <c r="AC116" s="233">
        <f t="shared" ca="1" si="221"/>
        <v>0</v>
      </c>
      <c r="AD116" s="7"/>
      <c r="AE116" s="152">
        <f t="shared" ca="1" si="222"/>
        <v>4</v>
      </c>
      <c r="AF116" s="13">
        <f ca="1">($E$1-U116/2)-INDIRECT(ADDRESS(ROW()-7,COLUMN()-2))</f>
        <v>17.5</v>
      </c>
      <c r="AG116" s="230">
        <f t="shared" ca="1" si="223"/>
        <v>0</v>
      </c>
      <c r="AH116" s="230" t="str">
        <f t="shared" si="155"/>
        <v/>
      </c>
      <c r="AI116" s="9"/>
      <c r="AL116" s="7">
        <f t="shared" ca="1" si="224"/>
        <v>4</v>
      </c>
      <c r="AM116" s="7">
        <f t="shared" si="225"/>
        <v>0</v>
      </c>
      <c r="AN116" s="7">
        <f t="shared" si="226"/>
        <v>0</v>
      </c>
      <c r="AO116" s="7">
        <f t="shared" ca="1" si="227"/>
        <v>3.5</v>
      </c>
      <c r="AP116" s="7">
        <f t="shared" ca="1" si="228"/>
        <v>3</v>
      </c>
      <c r="AQ116" s="7">
        <f t="shared" ca="1" si="229"/>
        <v>2.2000000000000002</v>
      </c>
      <c r="AR116" s="7">
        <f t="shared" ca="1" si="230"/>
        <v>1</v>
      </c>
      <c r="AMG116" s="7"/>
      <c r="AMH116" s="7"/>
    </row>
    <row r="117" spans="1:1022">
      <c r="A117">
        <v>16</v>
      </c>
      <c r="B117" s="32" t="str">
        <f ca="1">INDIRECT(ADDRESS($A117+1,1,1,1,"Eingabetabelle"))</f>
        <v>EG</v>
      </c>
      <c r="C117" s="32" t="str">
        <f ca="1">INDIRECT(ADDRESS($A117+1,2,1,1,"Eingabetabelle"))</f>
        <v>Raum_6</v>
      </c>
      <c r="D117" s="32" t="str">
        <f ca="1">IF(Eingabetabelle!$K$4="X",INDIRECT(ADDRESS(7,14,1,1,CONCATENATE($B117,"_",$C117))),INDIRECT(ADDRESS($A117+1,3,1,1,"Eingabetabelle")))</f>
        <v>Testraum</v>
      </c>
      <c r="E117" s="215">
        <f ca="1">IF(Eingabetabelle!$K$4="X",INDIRECT(ADDRESS(62,18,1,1,CONCATENATE($B117,"_",$C117))),INDIRECT(ADDRESS($A117+1,4,1,1,"Eingabetabelle")))</f>
        <v>0</v>
      </c>
      <c r="F117" s="32">
        <f ca="1">IF(Eingabetabelle!$K$4="X",INDIRECT(ADDRESS(17,7,1,1,CONCATENATE($B117,"_",$C117))),INDIRECT(ADDRESS($A117+1,5,1,1,"Eingabetabelle")))</f>
        <v>0</v>
      </c>
      <c r="G117" s="16">
        <f t="shared" si="143"/>
        <v>0</v>
      </c>
      <c r="H117" s="16"/>
      <c r="I117" s="16"/>
      <c r="J117" s="16"/>
      <c r="K117" s="147"/>
      <c r="L117" s="147"/>
      <c r="M117" s="147"/>
      <c r="N117" s="1">
        <f>SUM(N118:N123)</f>
        <v>0</v>
      </c>
      <c r="Q117" s="1">
        <f>SUM(Q118:Q123)</f>
        <v>0</v>
      </c>
      <c r="U117" s="13"/>
      <c r="V117" s="14"/>
      <c r="W117" s="13"/>
      <c r="X117" s="15">
        <f>SUM(N118:N123)</f>
        <v>0</v>
      </c>
      <c r="Y117" s="219"/>
      <c r="Z117" s="134"/>
      <c r="AA117" s="134"/>
      <c r="AB117" s="233"/>
      <c r="AC117" s="233"/>
      <c r="AD117" s="32">
        <f ca="1">IF(Eingabetabelle!$K$4="X",INDIRECT(ADDRESS(9,7,1,1,CONCATENATE($B117,"_",$C117))),INDIRECT(ADDRESS($A117+1,6,1,1,"Eingabetabelle")))</f>
        <v>24</v>
      </c>
      <c r="AE117" s="152"/>
      <c r="AF117" s="13"/>
      <c r="AG117" s="230"/>
      <c r="AH117" s="230"/>
      <c r="AI117" s="9">
        <f ca="1">SUM(AG118:AG123)</f>
        <v>0</v>
      </c>
      <c r="AJ117" s="7">
        <f ca="1">AI117-E117</f>
        <v>0</v>
      </c>
      <c r="AK117" s="237" t="str">
        <f ca="1">IF(E117&gt;0,AI117/E117,"")</f>
        <v/>
      </c>
      <c r="AMG117" s="7"/>
      <c r="AMH117" s="7"/>
    </row>
    <row r="118" spans="1:1022">
      <c r="B118" s="14"/>
      <c r="C118" s="14" t="s">
        <v>12</v>
      </c>
      <c r="D118" s="7"/>
      <c r="E118" s="216"/>
      <c r="F118" s="7"/>
      <c r="G118" s="16">
        <f t="shared" si="143"/>
        <v>0</v>
      </c>
      <c r="H118" s="122" t="s">
        <v>68</v>
      </c>
      <c r="I118" s="122" t="s">
        <v>13</v>
      </c>
      <c r="J118" s="122" t="s">
        <v>208</v>
      </c>
      <c r="K118" s="147" t="str">
        <f>Eingabetabelle!$K$5</f>
        <v>Wasser</v>
      </c>
      <c r="L118" s="147" t="str">
        <f t="shared" ref="L118:L123" si="231">H118&amp;I118&amp;J118&amp;K118</f>
        <v>17x2FBHTeppichWasser</v>
      </c>
      <c r="M118" s="147">
        <f>MATCH($L118,Daten!$S$3:$S$50,0)+2</f>
        <v>3</v>
      </c>
      <c r="N118" s="17"/>
      <c r="O118" s="17"/>
      <c r="P118" s="3"/>
      <c r="Q118" s="3"/>
      <c r="R118" s="3"/>
      <c r="S118" s="3"/>
      <c r="T118" s="3"/>
      <c r="U118" s="227">
        <f>IF(T118&gt;0,T118,DH!$J$2-DH!$K$2)</f>
        <v>7</v>
      </c>
      <c r="V118" s="30">
        <f t="shared" ref="V118:V123" si="232">P118+N118+O118</f>
        <v>0</v>
      </c>
      <c r="W118" s="13">
        <f t="shared" ref="W118:W123" si="233">$E$3</f>
        <v>6000</v>
      </c>
      <c r="X118" s="15"/>
      <c r="Y118" s="218">
        <f t="shared" ref="Y118:Y123" ca="1" si="234">INDIRECT(ADDRESS($M118,4,1,0,"Daten"),0)*Z118*Z118*V118</f>
        <v>0</v>
      </c>
      <c r="Z118" s="134">
        <f t="shared" ref="Z118:Z123" ca="1" si="235">AA118+AB118+AC118</f>
        <v>0</v>
      </c>
      <c r="AA118" s="134">
        <f t="shared" ref="AA118:AA123" ca="1" si="236">60*(AG118)/(INDIRECT(ADDRESS($M118,5,1,0,"Daten"),0)*(U118))</f>
        <v>0</v>
      </c>
      <c r="AB118" s="233">
        <f t="shared" ref="AB118:AB123" ca="1" si="237">IF(O$139&gt;0,60*((AG$139/O$139)*O118)/(INDIRECT(ADDRESS($M118,5,1,0,"Daten"),0)*($E$1-$E$2)),0)</f>
        <v>0</v>
      </c>
      <c r="AC118" s="233">
        <f t="shared" ref="AC118:AC123" ca="1" si="238">IF(P$147&gt;0,60*(P118*AG$147/P$147)/(INDIRECT(ADDRESS($M118,5,1,0,"Daten"),0)*($E$1-$E$2)),0)</f>
        <v>0</v>
      </c>
      <c r="AD118" s="7"/>
      <c r="AE118" s="152">
        <f t="shared" ref="AE118:AE123" ca="1" si="239">AL118+AM118+AN118</f>
        <v>4</v>
      </c>
      <c r="AF118" s="13">
        <f ca="1">($E$1-U118/2)-INDIRECT(ADDRESS(ROW()-1,COLUMN()-2))</f>
        <v>17.5</v>
      </c>
      <c r="AG118" s="230">
        <f t="shared" ref="AG118:AG123" ca="1" si="240">$AE118*$AF118*$Q118</f>
        <v>0</v>
      </c>
      <c r="AH118" s="230" t="str">
        <f t="shared" si="155"/>
        <v/>
      </c>
      <c r="AI118" s="9"/>
      <c r="AL118" s="7">
        <f t="shared" ref="AL118:AL123" ca="1" si="241">IF($G118&lt;0.1,(($G118-0.05)*(AP118-AO118)/0.05)+AO118,0)</f>
        <v>4</v>
      </c>
      <c r="AM118" s="7">
        <f t="shared" ref="AM118:AM123" si="242">IF($G118&lt;0.2,IF($G118&gt;=0.1,(($G118-0.1)*(AQ118-AP118)/0.1)+AP118,0),0)</f>
        <v>0</v>
      </c>
      <c r="AN118" s="7">
        <f t="shared" ref="AN118:AN123" si="243">IF($G118&gt;=0.2,(($G118-0.2)*(AR118-AQ118)/0.3)+AQ118,0)</f>
        <v>0</v>
      </c>
      <c r="AO118" s="7">
        <f t="shared" ref="AO118:AO123" ca="1" si="244">INDIRECT(ADDRESS($M118,10,1,0,"Daten"),0)</f>
        <v>3.5</v>
      </c>
      <c r="AP118" s="7">
        <f t="shared" ref="AP118:AP123" ca="1" si="245">INDIRECT(ADDRESS($M118,11,1,0,"Daten"),0)</f>
        <v>3</v>
      </c>
      <c r="AQ118" s="7">
        <f t="shared" ref="AQ118:AQ123" ca="1" si="246">INDIRECT(ADDRESS($M118,12,1,0,"Daten"),0)</f>
        <v>2.2000000000000002</v>
      </c>
      <c r="AR118" s="7">
        <f t="shared" ref="AR118:AR123" ca="1" si="247">INDIRECT(ADDRESS($M118,13,1,0,"Daten"),0)</f>
        <v>1</v>
      </c>
      <c r="AMG118" s="7"/>
      <c r="AMH118" s="7"/>
    </row>
    <row r="119" spans="1:1022">
      <c r="B119" s="14"/>
      <c r="C119" s="14" t="s">
        <v>14</v>
      </c>
      <c r="D119" s="7"/>
      <c r="E119" s="216"/>
      <c r="F119" s="7"/>
      <c r="G119" s="16">
        <f t="shared" si="143"/>
        <v>0</v>
      </c>
      <c r="H119" s="122" t="s">
        <v>68</v>
      </c>
      <c r="I119" s="122" t="s">
        <v>13</v>
      </c>
      <c r="J119" s="122" t="s">
        <v>208</v>
      </c>
      <c r="K119" s="147" t="str">
        <f>Eingabetabelle!$K$5</f>
        <v>Wasser</v>
      </c>
      <c r="L119" s="147" t="str">
        <f t="shared" si="231"/>
        <v>17x2FBHTeppichWasser</v>
      </c>
      <c r="M119" s="147">
        <f>MATCH($L119,Daten!$S$3:$S$50,0)+2</f>
        <v>3</v>
      </c>
      <c r="N119" s="17"/>
      <c r="O119" s="17"/>
      <c r="P119" s="3"/>
      <c r="Q119" s="3"/>
      <c r="R119" s="3"/>
      <c r="S119" s="3"/>
      <c r="T119" s="3"/>
      <c r="U119" s="227">
        <f>IF(T119&gt;0,T119,DH!$J$2-DH!$K$2)</f>
        <v>7</v>
      </c>
      <c r="V119" s="30">
        <f t="shared" si="232"/>
        <v>0</v>
      </c>
      <c r="W119" s="13">
        <f t="shared" si="233"/>
        <v>6000</v>
      </c>
      <c r="X119" s="15"/>
      <c r="Y119" s="218">
        <f t="shared" ca="1" si="234"/>
        <v>0</v>
      </c>
      <c r="Z119" s="134">
        <f t="shared" ca="1" si="235"/>
        <v>0</v>
      </c>
      <c r="AA119" s="134">
        <f t="shared" ca="1" si="236"/>
        <v>0</v>
      </c>
      <c r="AB119" s="233">
        <f t="shared" ca="1" si="237"/>
        <v>0</v>
      </c>
      <c r="AC119" s="233">
        <f t="shared" ca="1" si="238"/>
        <v>0</v>
      </c>
      <c r="AD119" s="7"/>
      <c r="AE119" s="152">
        <f t="shared" ca="1" si="239"/>
        <v>4</v>
      </c>
      <c r="AF119" s="13">
        <f ca="1">($E$1-U119/2)-INDIRECT(ADDRESS(ROW()-2,COLUMN()-2))</f>
        <v>17.5</v>
      </c>
      <c r="AG119" s="230">
        <f t="shared" ca="1" si="240"/>
        <v>0</v>
      </c>
      <c r="AH119" s="230" t="str">
        <f t="shared" si="155"/>
        <v/>
      </c>
      <c r="AI119" s="9"/>
      <c r="AL119" s="7">
        <f t="shared" ca="1" si="241"/>
        <v>4</v>
      </c>
      <c r="AM119" s="7">
        <f t="shared" si="242"/>
        <v>0</v>
      </c>
      <c r="AN119" s="7">
        <f t="shared" si="243"/>
        <v>0</v>
      </c>
      <c r="AO119" s="7">
        <f t="shared" ca="1" si="244"/>
        <v>3.5</v>
      </c>
      <c r="AP119" s="7">
        <f t="shared" ca="1" si="245"/>
        <v>3</v>
      </c>
      <c r="AQ119" s="7">
        <f t="shared" ca="1" si="246"/>
        <v>2.2000000000000002</v>
      </c>
      <c r="AR119" s="7">
        <f t="shared" ca="1" si="247"/>
        <v>1</v>
      </c>
      <c r="AMG119" s="7"/>
      <c r="AMH119" s="7"/>
    </row>
    <row r="120" spans="1:1022">
      <c r="B120" s="14"/>
      <c r="C120" s="14" t="s">
        <v>15</v>
      </c>
      <c r="D120" s="7"/>
      <c r="E120" s="216"/>
      <c r="F120" s="7"/>
      <c r="G120" s="16">
        <f t="shared" si="143"/>
        <v>0</v>
      </c>
      <c r="H120" s="122" t="s">
        <v>68</v>
      </c>
      <c r="I120" s="122" t="s">
        <v>13</v>
      </c>
      <c r="J120" s="122" t="s">
        <v>208</v>
      </c>
      <c r="K120" s="147" t="str">
        <f>Eingabetabelle!$K$5</f>
        <v>Wasser</v>
      </c>
      <c r="L120" s="147" t="str">
        <f t="shared" si="231"/>
        <v>17x2FBHTeppichWasser</v>
      </c>
      <c r="M120" s="147">
        <f>MATCH($L120,Daten!$S$3:$S$50,0)+2</f>
        <v>3</v>
      </c>
      <c r="N120" s="17"/>
      <c r="O120" s="17"/>
      <c r="P120" s="3"/>
      <c r="Q120" s="3"/>
      <c r="R120" s="3"/>
      <c r="S120" s="3"/>
      <c r="T120" s="3"/>
      <c r="U120" s="227">
        <f>IF(T120&gt;0,T120,DH!$J$2-DH!$K$2)</f>
        <v>7</v>
      </c>
      <c r="V120" s="30">
        <f t="shared" si="232"/>
        <v>0</v>
      </c>
      <c r="W120" s="13">
        <f t="shared" si="233"/>
        <v>6000</v>
      </c>
      <c r="X120" s="15"/>
      <c r="Y120" s="218">
        <f t="shared" ca="1" si="234"/>
        <v>0</v>
      </c>
      <c r="Z120" s="134">
        <f t="shared" ca="1" si="235"/>
        <v>0</v>
      </c>
      <c r="AA120" s="134">
        <f t="shared" ca="1" si="236"/>
        <v>0</v>
      </c>
      <c r="AB120" s="233">
        <f t="shared" ca="1" si="237"/>
        <v>0</v>
      </c>
      <c r="AC120" s="233">
        <f t="shared" ca="1" si="238"/>
        <v>0</v>
      </c>
      <c r="AD120" s="7"/>
      <c r="AE120" s="152">
        <f t="shared" ca="1" si="239"/>
        <v>4</v>
      </c>
      <c r="AF120" s="13">
        <f ca="1">($E$1-U120/2)-INDIRECT(ADDRESS(ROW()-3,COLUMN()-2))</f>
        <v>17.5</v>
      </c>
      <c r="AG120" s="230">
        <f t="shared" ca="1" si="240"/>
        <v>0</v>
      </c>
      <c r="AH120" s="230" t="str">
        <f t="shared" si="155"/>
        <v/>
      </c>
      <c r="AI120" s="9"/>
      <c r="AL120" s="7">
        <f t="shared" ca="1" si="241"/>
        <v>4</v>
      </c>
      <c r="AM120" s="7">
        <f t="shared" si="242"/>
        <v>0</v>
      </c>
      <c r="AN120" s="7">
        <f t="shared" si="243"/>
        <v>0</v>
      </c>
      <c r="AO120" s="7">
        <f t="shared" ca="1" si="244"/>
        <v>3.5</v>
      </c>
      <c r="AP120" s="7">
        <f t="shared" ca="1" si="245"/>
        <v>3</v>
      </c>
      <c r="AQ120" s="7">
        <f t="shared" ca="1" si="246"/>
        <v>2.2000000000000002</v>
      </c>
      <c r="AR120" s="7">
        <f t="shared" ca="1" si="247"/>
        <v>1</v>
      </c>
      <c r="AMG120" s="7"/>
      <c r="AMH120" s="7"/>
    </row>
    <row r="121" spans="1:1022">
      <c r="B121" s="14"/>
      <c r="C121" s="14" t="s">
        <v>15</v>
      </c>
      <c r="D121" s="7"/>
      <c r="E121" s="216"/>
      <c r="F121" s="7"/>
      <c r="G121" s="16">
        <f t="shared" si="143"/>
        <v>0</v>
      </c>
      <c r="H121" s="122" t="s">
        <v>68</v>
      </c>
      <c r="I121" s="122" t="s">
        <v>13</v>
      </c>
      <c r="J121" s="122" t="s">
        <v>208</v>
      </c>
      <c r="K121" s="147" t="str">
        <f>Eingabetabelle!$K$5</f>
        <v>Wasser</v>
      </c>
      <c r="L121" s="147" t="str">
        <f t="shared" si="231"/>
        <v>17x2FBHTeppichWasser</v>
      </c>
      <c r="M121" s="147">
        <f>MATCH($L121,Daten!$S$3:$S$50,0)+2</f>
        <v>3</v>
      </c>
      <c r="N121" s="17"/>
      <c r="O121" s="17"/>
      <c r="P121" s="3"/>
      <c r="Q121" s="3"/>
      <c r="R121" s="3"/>
      <c r="S121" s="3"/>
      <c r="T121" s="3"/>
      <c r="U121" s="227">
        <f>IF(T121&gt;0,T121,DH!$J$2-DH!$K$2)</f>
        <v>7</v>
      </c>
      <c r="V121" s="30">
        <f t="shared" si="232"/>
        <v>0</v>
      </c>
      <c r="W121" s="13">
        <f t="shared" si="233"/>
        <v>6000</v>
      </c>
      <c r="X121" s="15"/>
      <c r="Y121" s="218">
        <f t="shared" ca="1" si="234"/>
        <v>0</v>
      </c>
      <c r="Z121" s="134">
        <f t="shared" ca="1" si="235"/>
        <v>0</v>
      </c>
      <c r="AA121" s="134">
        <f t="shared" ca="1" si="236"/>
        <v>0</v>
      </c>
      <c r="AB121" s="233">
        <f t="shared" ca="1" si="237"/>
        <v>0</v>
      </c>
      <c r="AC121" s="233">
        <f t="shared" ca="1" si="238"/>
        <v>0</v>
      </c>
      <c r="AD121" s="7"/>
      <c r="AE121" s="152">
        <f t="shared" ca="1" si="239"/>
        <v>4</v>
      </c>
      <c r="AF121" s="13">
        <f ca="1">($E$1-U121/2)-INDIRECT(ADDRESS(ROW()-4,COLUMN()-2))</f>
        <v>17.5</v>
      </c>
      <c r="AG121" s="230">
        <f t="shared" ca="1" si="240"/>
        <v>0</v>
      </c>
      <c r="AH121" s="230" t="str">
        <f t="shared" si="155"/>
        <v/>
      </c>
      <c r="AI121" s="9"/>
      <c r="AL121" s="7">
        <f t="shared" ca="1" si="241"/>
        <v>4</v>
      </c>
      <c r="AM121" s="7">
        <f t="shared" si="242"/>
        <v>0</v>
      </c>
      <c r="AN121" s="7">
        <f t="shared" si="243"/>
        <v>0</v>
      </c>
      <c r="AO121" s="7">
        <f t="shared" ca="1" si="244"/>
        <v>3.5</v>
      </c>
      <c r="AP121" s="7">
        <f t="shared" ca="1" si="245"/>
        <v>3</v>
      </c>
      <c r="AQ121" s="7">
        <f t="shared" ca="1" si="246"/>
        <v>2.2000000000000002</v>
      </c>
      <c r="AR121" s="7">
        <f t="shared" ca="1" si="247"/>
        <v>1</v>
      </c>
      <c r="AMG121" s="7"/>
      <c r="AMH121" s="7"/>
    </row>
    <row r="122" spans="1:1022">
      <c r="B122" s="14"/>
      <c r="C122" s="14" t="s">
        <v>16</v>
      </c>
      <c r="D122" s="7"/>
      <c r="E122" s="216"/>
      <c r="F122" s="7"/>
      <c r="G122" s="16">
        <f t="shared" si="143"/>
        <v>0</v>
      </c>
      <c r="H122" s="122" t="s">
        <v>68</v>
      </c>
      <c r="I122" s="122" t="s">
        <v>13</v>
      </c>
      <c r="J122" s="122" t="s">
        <v>208</v>
      </c>
      <c r="K122" s="147" t="str">
        <f>Eingabetabelle!$K$5</f>
        <v>Wasser</v>
      </c>
      <c r="L122" s="147" t="str">
        <f t="shared" si="231"/>
        <v>17x2FBHTeppichWasser</v>
      </c>
      <c r="M122" s="147">
        <f>MATCH($L122,Daten!$S$3:$S$50,0)+2</f>
        <v>3</v>
      </c>
      <c r="N122" s="17"/>
      <c r="O122" s="17"/>
      <c r="P122" s="3"/>
      <c r="Q122" s="3"/>
      <c r="R122" s="3"/>
      <c r="S122" s="3"/>
      <c r="T122" s="3"/>
      <c r="U122" s="227">
        <f>IF(T122&gt;0,T122,DH!$J$2-DH!$K$2)</f>
        <v>7</v>
      </c>
      <c r="V122" s="30">
        <f t="shared" si="232"/>
        <v>0</v>
      </c>
      <c r="W122" s="13">
        <f t="shared" si="233"/>
        <v>6000</v>
      </c>
      <c r="X122" s="15"/>
      <c r="Y122" s="218">
        <f t="shared" ca="1" si="234"/>
        <v>0</v>
      </c>
      <c r="Z122" s="134">
        <f t="shared" ca="1" si="235"/>
        <v>0</v>
      </c>
      <c r="AA122" s="134">
        <f t="shared" ca="1" si="236"/>
        <v>0</v>
      </c>
      <c r="AB122" s="233">
        <f t="shared" ca="1" si="237"/>
        <v>0</v>
      </c>
      <c r="AC122" s="233">
        <f t="shared" ca="1" si="238"/>
        <v>0</v>
      </c>
      <c r="AD122" s="7"/>
      <c r="AE122" s="152">
        <f t="shared" ca="1" si="239"/>
        <v>4</v>
      </c>
      <c r="AF122" s="13">
        <f ca="1">($E$1-U122/2)-INDIRECT(ADDRESS(ROW()-5,COLUMN()-2))</f>
        <v>17.5</v>
      </c>
      <c r="AG122" s="230">
        <f t="shared" ca="1" si="240"/>
        <v>0</v>
      </c>
      <c r="AH122" s="230" t="str">
        <f t="shared" si="155"/>
        <v/>
      </c>
      <c r="AI122" s="9"/>
      <c r="AL122" s="7">
        <f t="shared" ca="1" si="241"/>
        <v>4</v>
      </c>
      <c r="AM122" s="7">
        <f t="shared" si="242"/>
        <v>0</v>
      </c>
      <c r="AN122" s="7">
        <f t="shared" si="243"/>
        <v>0</v>
      </c>
      <c r="AO122" s="7">
        <f t="shared" ca="1" si="244"/>
        <v>3.5</v>
      </c>
      <c r="AP122" s="7">
        <f t="shared" ca="1" si="245"/>
        <v>3</v>
      </c>
      <c r="AQ122" s="7">
        <f t="shared" ca="1" si="246"/>
        <v>2.2000000000000002</v>
      </c>
      <c r="AR122" s="7">
        <f t="shared" ca="1" si="247"/>
        <v>1</v>
      </c>
      <c r="AMG122" s="7"/>
      <c r="AMH122" s="7"/>
    </row>
    <row r="123" spans="1:1022">
      <c r="B123" s="14"/>
      <c r="C123" s="14" t="s">
        <v>17</v>
      </c>
      <c r="D123" s="7"/>
      <c r="E123" s="216"/>
      <c r="F123" s="7"/>
      <c r="G123" s="16">
        <f t="shared" si="143"/>
        <v>0</v>
      </c>
      <c r="H123" s="122" t="s">
        <v>68</v>
      </c>
      <c r="I123" s="122" t="s">
        <v>13</v>
      </c>
      <c r="J123" s="122" t="s">
        <v>208</v>
      </c>
      <c r="K123" s="147" t="str">
        <f>Eingabetabelle!$K$5</f>
        <v>Wasser</v>
      </c>
      <c r="L123" s="147" t="str">
        <f t="shared" si="231"/>
        <v>17x2FBHTeppichWasser</v>
      </c>
      <c r="M123" s="147">
        <f>MATCH($L123,Daten!$S$3:$S$50,0)+2</f>
        <v>3</v>
      </c>
      <c r="N123" s="17"/>
      <c r="O123" s="17"/>
      <c r="P123" s="3"/>
      <c r="Q123" s="3"/>
      <c r="R123" s="3"/>
      <c r="S123" s="3"/>
      <c r="T123" s="3"/>
      <c r="U123" s="227">
        <f>IF(T123&gt;0,T123,DH!$J$2-DH!$K$2)</f>
        <v>7</v>
      </c>
      <c r="V123" s="30">
        <f t="shared" si="232"/>
        <v>0</v>
      </c>
      <c r="W123" s="13">
        <f t="shared" si="233"/>
        <v>6000</v>
      </c>
      <c r="X123" s="15"/>
      <c r="Y123" s="218">
        <f t="shared" ca="1" si="234"/>
        <v>0</v>
      </c>
      <c r="Z123" s="134">
        <f t="shared" ca="1" si="235"/>
        <v>0</v>
      </c>
      <c r="AA123" s="134">
        <f t="shared" ca="1" si="236"/>
        <v>0</v>
      </c>
      <c r="AB123" s="233">
        <f t="shared" ca="1" si="237"/>
        <v>0</v>
      </c>
      <c r="AC123" s="233">
        <f t="shared" ca="1" si="238"/>
        <v>0</v>
      </c>
      <c r="AD123" s="7"/>
      <c r="AE123" s="152">
        <f t="shared" ca="1" si="239"/>
        <v>4</v>
      </c>
      <c r="AF123" s="13">
        <f ca="1">($E$1-U123/2)-INDIRECT(ADDRESS(ROW()-6,COLUMN()-2))</f>
        <v>17.5</v>
      </c>
      <c r="AG123" s="230">
        <f t="shared" ca="1" si="240"/>
        <v>0</v>
      </c>
      <c r="AH123" s="230" t="str">
        <f t="shared" si="155"/>
        <v/>
      </c>
      <c r="AI123" s="9"/>
      <c r="AL123" s="7">
        <f t="shared" ca="1" si="241"/>
        <v>4</v>
      </c>
      <c r="AM123" s="7">
        <f t="shared" si="242"/>
        <v>0</v>
      </c>
      <c r="AN123" s="7">
        <f t="shared" si="243"/>
        <v>0</v>
      </c>
      <c r="AO123" s="7">
        <f t="shared" ca="1" si="244"/>
        <v>3.5</v>
      </c>
      <c r="AP123" s="7">
        <f t="shared" ca="1" si="245"/>
        <v>3</v>
      </c>
      <c r="AQ123" s="7">
        <f t="shared" ca="1" si="246"/>
        <v>2.2000000000000002</v>
      </c>
      <c r="AR123" s="7">
        <f t="shared" ca="1" si="247"/>
        <v>1</v>
      </c>
      <c r="AMG123" s="7"/>
      <c r="AMH123" s="7"/>
    </row>
    <row r="124" spans="1:1022">
      <c r="A124">
        <v>17</v>
      </c>
      <c r="B124" s="32" t="str">
        <f ca="1">INDIRECT(ADDRESS($A124+1,1,1,1,"Eingabetabelle"))</f>
        <v>EG</v>
      </c>
      <c r="C124" s="32" t="str">
        <f ca="1">INDIRECT(ADDRESS($A124+1,2,1,1,"Eingabetabelle"))</f>
        <v>Raum_7</v>
      </c>
      <c r="D124" s="32" t="str">
        <f ca="1">IF(Eingabetabelle!$K$4="X",INDIRECT(ADDRESS(7,14,1,1,CONCATENATE($B124,"_",$C124))),INDIRECT(ADDRESS($A124+1,3,1,1,"Eingabetabelle")))</f>
        <v>Testraum</v>
      </c>
      <c r="E124" s="215">
        <f ca="1">IF(Eingabetabelle!$K$4="X",INDIRECT(ADDRESS(62,18,1,1,CONCATENATE($B124,"_",$C124))),INDIRECT(ADDRESS($A124+1,4,1,1,"Eingabetabelle")))</f>
        <v>0</v>
      </c>
      <c r="F124" s="32">
        <f ca="1">IF(Eingabetabelle!$K$4="X",INDIRECT(ADDRESS(17,7,1,1,CONCATENATE($B124,"_",$C124))),INDIRECT(ADDRESS($A124+1,5,1,1,"Eingabetabelle")))</f>
        <v>0</v>
      </c>
      <c r="G124" s="16">
        <f t="shared" si="143"/>
        <v>0</v>
      </c>
      <c r="H124" s="16"/>
      <c r="I124" s="16"/>
      <c r="J124" s="16"/>
      <c r="K124" s="147"/>
      <c r="L124" s="147"/>
      <c r="M124" s="147"/>
      <c r="N124" s="1">
        <f>SUM(N125:N130)</f>
        <v>0</v>
      </c>
      <c r="Q124" s="1">
        <f>SUM(Q125:Q130)</f>
        <v>0</v>
      </c>
      <c r="U124" s="13"/>
      <c r="V124" s="14"/>
      <c r="W124" s="13"/>
      <c r="X124" s="15">
        <f>SUM(N125:N130)</f>
        <v>0</v>
      </c>
      <c r="Y124" s="219"/>
      <c r="Z124" s="134"/>
      <c r="AA124" s="134"/>
      <c r="AB124" s="233"/>
      <c r="AC124" s="233"/>
      <c r="AD124" s="32">
        <f ca="1">IF(Eingabetabelle!$K$4="X",INDIRECT(ADDRESS(9,7,1,1,CONCATENATE($B124,"_",$C124))),INDIRECT(ADDRESS($A124+1,6,1,1,"Eingabetabelle")))</f>
        <v>24</v>
      </c>
      <c r="AE124" s="152"/>
      <c r="AF124" s="13"/>
      <c r="AG124" s="230"/>
      <c r="AH124" s="230"/>
      <c r="AI124" s="9">
        <f ca="1">SUM(AG125:AG130)</f>
        <v>0</v>
      </c>
      <c r="AJ124" s="7">
        <f ca="1">AI124-E124</f>
        <v>0</v>
      </c>
      <c r="AK124" s="237" t="str">
        <f ca="1">IF(E124&gt;0,AI124/E124,"")</f>
        <v/>
      </c>
      <c r="AMG124" s="7"/>
      <c r="AMH124" s="7"/>
    </row>
    <row r="125" spans="1:1022">
      <c r="B125" s="14"/>
      <c r="C125" s="14" t="s">
        <v>12</v>
      </c>
      <c r="D125" s="7"/>
      <c r="E125" s="216"/>
      <c r="F125" s="7"/>
      <c r="G125" s="16">
        <f t="shared" si="143"/>
        <v>0</v>
      </c>
      <c r="H125" s="122" t="s">
        <v>68</v>
      </c>
      <c r="I125" s="122" t="s">
        <v>13</v>
      </c>
      <c r="J125" s="122" t="s">
        <v>208</v>
      </c>
      <c r="K125" s="147" t="str">
        <f>Eingabetabelle!$K$5</f>
        <v>Wasser</v>
      </c>
      <c r="L125" s="147" t="str">
        <f t="shared" ref="L125:L130" si="248">H125&amp;I125&amp;J125&amp;K125</f>
        <v>17x2FBHTeppichWasser</v>
      </c>
      <c r="M125" s="147">
        <f>MATCH($L125,Daten!$S$3:$S$50,0)+2</f>
        <v>3</v>
      </c>
      <c r="N125" s="17"/>
      <c r="O125" s="17"/>
      <c r="P125" s="3"/>
      <c r="Q125" s="3"/>
      <c r="R125" s="3"/>
      <c r="S125" s="3"/>
      <c r="T125" s="3"/>
      <c r="U125" s="227">
        <f>IF(T125&gt;0,T125,DH!$J$2-DH!$K$2)</f>
        <v>7</v>
      </c>
      <c r="V125" s="30">
        <f t="shared" ref="V125:V130" si="249">P125+N125+O125</f>
        <v>0</v>
      </c>
      <c r="W125" s="13">
        <f t="shared" ref="W125:W130" si="250">$E$3</f>
        <v>6000</v>
      </c>
      <c r="X125" s="15"/>
      <c r="Y125" s="218">
        <f t="shared" ref="Y125:Y130" ca="1" si="251">INDIRECT(ADDRESS($M125,4,1,0,"Daten"),0)*Z125*Z125*V125</f>
        <v>0</v>
      </c>
      <c r="Z125" s="134">
        <f t="shared" ref="Z125:Z130" ca="1" si="252">AA125+AB125+AC125</f>
        <v>0</v>
      </c>
      <c r="AA125" s="134">
        <f t="shared" ref="AA125:AA130" ca="1" si="253">60*(AG125)/(INDIRECT(ADDRESS($M125,5,1,0,"Daten"),0)*(U125))</f>
        <v>0</v>
      </c>
      <c r="AB125" s="233">
        <f t="shared" ref="AB125:AB130" ca="1" si="254">IF(O$139&gt;0,60*((AG$139/O$139)*O125)/(INDIRECT(ADDRESS($M125,5,1,0,"Daten"),0)*($E$1-$E$2)),0)</f>
        <v>0</v>
      </c>
      <c r="AC125" s="233">
        <f t="shared" ref="AC125:AC130" ca="1" si="255">IF(P$147&gt;0,60*(P125*AG$147/P$147)/(INDIRECT(ADDRESS($M125,5,1,0,"Daten"),0)*($E$1-$E$2)),0)</f>
        <v>0</v>
      </c>
      <c r="AD125" s="7"/>
      <c r="AE125" s="152">
        <f t="shared" ref="AE125:AE130" ca="1" si="256">AL125+AM125+AN125</f>
        <v>4</v>
      </c>
      <c r="AF125" s="13">
        <f ca="1">($E$1-U125/2)-INDIRECT(ADDRESS(ROW()-1,COLUMN()-2))</f>
        <v>17.5</v>
      </c>
      <c r="AG125" s="230">
        <f t="shared" ref="AG125:AG130" ca="1" si="257">$AE125*$AF125*$Q125</f>
        <v>0</v>
      </c>
      <c r="AH125" s="230" t="str">
        <f t="shared" si="155"/>
        <v/>
      </c>
      <c r="AI125" s="9"/>
      <c r="AL125" s="7">
        <f t="shared" ref="AL125:AL130" ca="1" si="258">IF($G125&lt;0.1,(($G125-0.05)*(AP125-AO125)/0.05)+AO125,0)</f>
        <v>4</v>
      </c>
      <c r="AM125" s="7">
        <f t="shared" ref="AM125:AM130" si="259">IF($G125&lt;0.2,IF($G125&gt;=0.1,(($G125-0.1)*(AQ125-AP125)/0.1)+AP125,0),0)</f>
        <v>0</v>
      </c>
      <c r="AN125" s="7">
        <f t="shared" ref="AN125:AN130" si="260">IF($G125&gt;=0.2,(($G125-0.2)*(AR125-AQ125)/0.3)+AQ125,0)</f>
        <v>0</v>
      </c>
      <c r="AO125" s="7">
        <f t="shared" ref="AO125:AO130" ca="1" si="261">INDIRECT(ADDRESS($M125,10,1,0,"Daten"),0)</f>
        <v>3.5</v>
      </c>
      <c r="AP125" s="7">
        <f t="shared" ref="AP125:AP130" ca="1" si="262">INDIRECT(ADDRESS($M125,11,1,0,"Daten"),0)</f>
        <v>3</v>
      </c>
      <c r="AQ125" s="7">
        <f t="shared" ref="AQ125:AQ130" ca="1" si="263">INDIRECT(ADDRESS($M125,12,1,0,"Daten"),0)</f>
        <v>2.2000000000000002</v>
      </c>
      <c r="AR125" s="7">
        <f t="shared" ref="AR125:AR130" ca="1" si="264">INDIRECT(ADDRESS($M125,13,1,0,"Daten"),0)</f>
        <v>1</v>
      </c>
      <c r="AMG125" s="7"/>
      <c r="AMH125" s="7"/>
    </row>
    <row r="126" spans="1:1022">
      <c r="B126" s="14"/>
      <c r="C126" s="14" t="s">
        <v>14</v>
      </c>
      <c r="D126" s="7"/>
      <c r="E126" s="216"/>
      <c r="F126" s="7"/>
      <c r="G126" s="16">
        <f t="shared" si="143"/>
        <v>0</v>
      </c>
      <c r="H126" s="122" t="s">
        <v>68</v>
      </c>
      <c r="I126" s="122" t="s">
        <v>13</v>
      </c>
      <c r="J126" s="122" t="s">
        <v>208</v>
      </c>
      <c r="K126" s="147" t="str">
        <f>Eingabetabelle!$K$5</f>
        <v>Wasser</v>
      </c>
      <c r="L126" s="147" t="str">
        <f t="shared" si="248"/>
        <v>17x2FBHTeppichWasser</v>
      </c>
      <c r="M126" s="147">
        <f>MATCH($L126,Daten!$S$3:$S$50,0)+2</f>
        <v>3</v>
      </c>
      <c r="N126" s="17"/>
      <c r="O126" s="17"/>
      <c r="P126" s="3"/>
      <c r="Q126" s="3"/>
      <c r="R126" s="3"/>
      <c r="S126" s="3"/>
      <c r="T126" s="3"/>
      <c r="U126" s="227">
        <f>IF(T126&gt;0,T126,DH!$J$2-DH!$K$2)</f>
        <v>7</v>
      </c>
      <c r="V126" s="30">
        <f t="shared" si="249"/>
        <v>0</v>
      </c>
      <c r="W126" s="13">
        <f t="shared" si="250"/>
        <v>6000</v>
      </c>
      <c r="X126" s="15"/>
      <c r="Y126" s="218">
        <f t="shared" ca="1" si="251"/>
        <v>0</v>
      </c>
      <c r="Z126" s="134">
        <f t="shared" ca="1" si="252"/>
        <v>0</v>
      </c>
      <c r="AA126" s="134">
        <f t="shared" ca="1" si="253"/>
        <v>0</v>
      </c>
      <c r="AB126" s="233">
        <f t="shared" ca="1" si="254"/>
        <v>0</v>
      </c>
      <c r="AC126" s="233">
        <f t="shared" ca="1" si="255"/>
        <v>0</v>
      </c>
      <c r="AD126" s="7"/>
      <c r="AE126" s="152">
        <f t="shared" ca="1" si="256"/>
        <v>4</v>
      </c>
      <c r="AF126" s="13">
        <f ca="1">($E$1-U126/2)-INDIRECT(ADDRESS(ROW()-2,COLUMN()-2))</f>
        <v>17.5</v>
      </c>
      <c r="AG126" s="230">
        <f t="shared" ca="1" si="257"/>
        <v>0</v>
      </c>
      <c r="AH126" s="230" t="str">
        <f t="shared" si="155"/>
        <v/>
      </c>
      <c r="AI126" s="9"/>
      <c r="AL126" s="7">
        <f t="shared" ca="1" si="258"/>
        <v>4</v>
      </c>
      <c r="AM126" s="7">
        <f t="shared" si="259"/>
        <v>0</v>
      </c>
      <c r="AN126" s="7">
        <f t="shared" si="260"/>
        <v>0</v>
      </c>
      <c r="AO126" s="7">
        <f t="shared" ca="1" si="261"/>
        <v>3.5</v>
      </c>
      <c r="AP126" s="7">
        <f t="shared" ca="1" si="262"/>
        <v>3</v>
      </c>
      <c r="AQ126" s="7">
        <f t="shared" ca="1" si="263"/>
        <v>2.2000000000000002</v>
      </c>
      <c r="AR126" s="7">
        <f t="shared" ca="1" si="264"/>
        <v>1</v>
      </c>
      <c r="AMG126" s="7"/>
      <c r="AMH126" s="7"/>
    </row>
    <row r="127" spans="1:1022">
      <c r="B127" s="14"/>
      <c r="C127" s="14" t="s">
        <v>15</v>
      </c>
      <c r="D127" s="7"/>
      <c r="E127" s="216"/>
      <c r="F127" s="7"/>
      <c r="G127" s="16">
        <f t="shared" si="143"/>
        <v>0</v>
      </c>
      <c r="H127" s="122" t="s">
        <v>68</v>
      </c>
      <c r="I127" s="122" t="s">
        <v>13</v>
      </c>
      <c r="J127" s="122" t="s">
        <v>208</v>
      </c>
      <c r="K127" s="147" t="str">
        <f>Eingabetabelle!$K$5</f>
        <v>Wasser</v>
      </c>
      <c r="L127" s="147" t="str">
        <f t="shared" si="248"/>
        <v>17x2FBHTeppichWasser</v>
      </c>
      <c r="M127" s="147">
        <f>MATCH($L127,Daten!$S$3:$S$50,0)+2</f>
        <v>3</v>
      </c>
      <c r="N127" s="17"/>
      <c r="O127" s="17"/>
      <c r="P127" s="3"/>
      <c r="Q127" s="3"/>
      <c r="R127" s="3"/>
      <c r="S127" s="3"/>
      <c r="T127" s="3"/>
      <c r="U127" s="227">
        <f>IF(T127&gt;0,T127,DH!$J$2-DH!$K$2)</f>
        <v>7</v>
      </c>
      <c r="V127" s="30">
        <f t="shared" si="249"/>
        <v>0</v>
      </c>
      <c r="W127" s="13">
        <f t="shared" si="250"/>
        <v>6000</v>
      </c>
      <c r="X127" s="15"/>
      <c r="Y127" s="218">
        <f t="shared" ca="1" si="251"/>
        <v>0</v>
      </c>
      <c r="Z127" s="134">
        <f t="shared" ca="1" si="252"/>
        <v>0</v>
      </c>
      <c r="AA127" s="134">
        <f t="shared" ca="1" si="253"/>
        <v>0</v>
      </c>
      <c r="AB127" s="233">
        <f t="shared" ca="1" si="254"/>
        <v>0</v>
      </c>
      <c r="AC127" s="233">
        <f t="shared" ca="1" si="255"/>
        <v>0</v>
      </c>
      <c r="AD127" s="7"/>
      <c r="AE127" s="152">
        <f t="shared" ca="1" si="256"/>
        <v>4</v>
      </c>
      <c r="AF127" s="13">
        <f ca="1">($E$1-U127/2)-INDIRECT(ADDRESS(ROW()-3,COLUMN()-2))</f>
        <v>17.5</v>
      </c>
      <c r="AG127" s="230">
        <f t="shared" ca="1" si="257"/>
        <v>0</v>
      </c>
      <c r="AH127" s="230" t="str">
        <f t="shared" si="155"/>
        <v/>
      </c>
      <c r="AI127" s="9"/>
      <c r="AL127" s="7">
        <f t="shared" ca="1" si="258"/>
        <v>4</v>
      </c>
      <c r="AM127" s="7">
        <f t="shared" si="259"/>
        <v>0</v>
      </c>
      <c r="AN127" s="7">
        <f t="shared" si="260"/>
        <v>0</v>
      </c>
      <c r="AO127" s="7">
        <f t="shared" ca="1" si="261"/>
        <v>3.5</v>
      </c>
      <c r="AP127" s="7">
        <f t="shared" ca="1" si="262"/>
        <v>3</v>
      </c>
      <c r="AQ127" s="7">
        <f t="shared" ca="1" si="263"/>
        <v>2.2000000000000002</v>
      </c>
      <c r="AR127" s="7">
        <f t="shared" ca="1" si="264"/>
        <v>1</v>
      </c>
      <c r="AMG127" s="7"/>
      <c r="AMH127" s="7"/>
    </row>
    <row r="128" spans="1:1022">
      <c r="B128" s="14"/>
      <c r="C128" s="14" t="s">
        <v>15</v>
      </c>
      <c r="D128" s="7"/>
      <c r="E128" s="216"/>
      <c r="F128" s="7"/>
      <c r="G128" s="16">
        <f t="shared" si="143"/>
        <v>0</v>
      </c>
      <c r="H128" s="122" t="s">
        <v>68</v>
      </c>
      <c r="I128" s="122" t="s">
        <v>13</v>
      </c>
      <c r="J128" s="122" t="s">
        <v>208</v>
      </c>
      <c r="K128" s="147" t="str">
        <f>Eingabetabelle!$K$5</f>
        <v>Wasser</v>
      </c>
      <c r="L128" s="147" t="str">
        <f t="shared" si="248"/>
        <v>17x2FBHTeppichWasser</v>
      </c>
      <c r="M128" s="147">
        <f>MATCH($L128,Daten!$S$3:$S$50,0)+2</f>
        <v>3</v>
      </c>
      <c r="N128" s="17"/>
      <c r="O128" s="17"/>
      <c r="P128" s="3"/>
      <c r="Q128" s="3"/>
      <c r="R128" s="3"/>
      <c r="S128" s="3"/>
      <c r="T128" s="3"/>
      <c r="U128" s="227">
        <f>IF(T128&gt;0,T128,DH!$J$2-DH!$K$2)</f>
        <v>7</v>
      </c>
      <c r="V128" s="30">
        <f t="shared" si="249"/>
        <v>0</v>
      </c>
      <c r="W128" s="13">
        <f t="shared" si="250"/>
        <v>6000</v>
      </c>
      <c r="X128" s="15"/>
      <c r="Y128" s="218">
        <f t="shared" ca="1" si="251"/>
        <v>0</v>
      </c>
      <c r="Z128" s="134">
        <f t="shared" ca="1" si="252"/>
        <v>0</v>
      </c>
      <c r="AA128" s="134">
        <f t="shared" ca="1" si="253"/>
        <v>0</v>
      </c>
      <c r="AB128" s="233">
        <f t="shared" ca="1" si="254"/>
        <v>0</v>
      </c>
      <c r="AC128" s="233">
        <f t="shared" ca="1" si="255"/>
        <v>0</v>
      </c>
      <c r="AD128" s="7"/>
      <c r="AE128" s="152">
        <f t="shared" ca="1" si="256"/>
        <v>4</v>
      </c>
      <c r="AF128" s="13">
        <f ca="1">($E$1-U128/2)-INDIRECT(ADDRESS(ROW()-4,COLUMN()-2))</f>
        <v>17.5</v>
      </c>
      <c r="AG128" s="230">
        <f t="shared" ca="1" si="257"/>
        <v>0</v>
      </c>
      <c r="AH128" s="230" t="str">
        <f t="shared" si="155"/>
        <v/>
      </c>
      <c r="AI128" s="9"/>
      <c r="AL128" s="7">
        <f t="shared" ca="1" si="258"/>
        <v>4</v>
      </c>
      <c r="AM128" s="7">
        <f t="shared" si="259"/>
        <v>0</v>
      </c>
      <c r="AN128" s="7">
        <f t="shared" si="260"/>
        <v>0</v>
      </c>
      <c r="AO128" s="7">
        <f t="shared" ca="1" si="261"/>
        <v>3.5</v>
      </c>
      <c r="AP128" s="7">
        <f t="shared" ca="1" si="262"/>
        <v>3</v>
      </c>
      <c r="AQ128" s="7">
        <f t="shared" ca="1" si="263"/>
        <v>2.2000000000000002</v>
      </c>
      <c r="AR128" s="7">
        <f t="shared" ca="1" si="264"/>
        <v>1</v>
      </c>
      <c r="AMG128" s="7"/>
      <c r="AMH128" s="7"/>
    </row>
    <row r="129" spans="1:1022">
      <c r="B129" s="14"/>
      <c r="C129" s="14" t="s">
        <v>16</v>
      </c>
      <c r="D129" s="7"/>
      <c r="E129" s="216"/>
      <c r="F129" s="7"/>
      <c r="G129" s="16">
        <f t="shared" si="143"/>
        <v>0</v>
      </c>
      <c r="H129" s="122" t="s">
        <v>68</v>
      </c>
      <c r="I129" s="122" t="s">
        <v>13</v>
      </c>
      <c r="J129" s="122" t="s">
        <v>208</v>
      </c>
      <c r="K129" s="147" t="str">
        <f>Eingabetabelle!$K$5</f>
        <v>Wasser</v>
      </c>
      <c r="L129" s="147" t="str">
        <f t="shared" si="248"/>
        <v>17x2FBHTeppichWasser</v>
      </c>
      <c r="M129" s="147">
        <f>MATCH($L129,Daten!$S$3:$S$50,0)+2</f>
        <v>3</v>
      </c>
      <c r="N129" s="17"/>
      <c r="O129" s="17"/>
      <c r="P129" s="3"/>
      <c r="Q129" s="3"/>
      <c r="R129" s="3"/>
      <c r="S129" s="3"/>
      <c r="T129" s="3"/>
      <c r="U129" s="227">
        <f>IF(T129&gt;0,T129,DH!$J$2-DH!$K$2)</f>
        <v>7</v>
      </c>
      <c r="V129" s="30">
        <f t="shared" si="249"/>
        <v>0</v>
      </c>
      <c r="W129" s="13">
        <f t="shared" si="250"/>
        <v>6000</v>
      </c>
      <c r="X129" s="15"/>
      <c r="Y129" s="218">
        <f t="shared" ca="1" si="251"/>
        <v>0</v>
      </c>
      <c r="Z129" s="134">
        <f t="shared" ca="1" si="252"/>
        <v>0</v>
      </c>
      <c r="AA129" s="134">
        <f t="shared" ca="1" si="253"/>
        <v>0</v>
      </c>
      <c r="AB129" s="233">
        <f t="shared" ca="1" si="254"/>
        <v>0</v>
      </c>
      <c r="AC129" s="233">
        <f t="shared" ca="1" si="255"/>
        <v>0</v>
      </c>
      <c r="AD129" s="7"/>
      <c r="AE129" s="152">
        <f t="shared" ca="1" si="256"/>
        <v>4</v>
      </c>
      <c r="AF129" s="13">
        <f ca="1">($E$1-U129/2)-INDIRECT(ADDRESS(ROW()-5,COLUMN()-2))</f>
        <v>17.5</v>
      </c>
      <c r="AG129" s="230">
        <f t="shared" ca="1" si="257"/>
        <v>0</v>
      </c>
      <c r="AH129" s="230" t="str">
        <f t="shared" si="155"/>
        <v/>
      </c>
      <c r="AI129" s="9"/>
      <c r="AL129" s="7">
        <f t="shared" ca="1" si="258"/>
        <v>4</v>
      </c>
      <c r="AM129" s="7">
        <f t="shared" si="259"/>
        <v>0</v>
      </c>
      <c r="AN129" s="7">
        <f t="shared" si="260"/>
        <v>0</v>
      </c>
      <c r="AO129" s="7">
        <f t="shared" ca="1" si="261"/>
        <v>3.5</v>
      </c>
      <c r="AP129" s="7">
        <f t="shared" ca="1" si="262"/>
        <v>3</v>
      </c>
      <c r="AQ129" s="7">
        <f t="shared" ca="1" si="263"/>
        <v>2.2000000000000002</v>
      </c>
      <c r="AR129" s="7">
        <f t="shared" ca="1" si="264"/>
        <v>1</v>
      </c>
      <c r="AMG129" s="7"/>
      <c r="AMH129" s="7"/>
    </row>
    <row r="130" spans="1:1022">
      <c r="B130" s="14"/>
      <c r="C130" s="14" t="s">
        <v>17</v>
      </c>
      <c r="D130" s="7"/>
      <c r="E130" s="216"/>
      <c r="F130" s="7"/>
      <c r="G130" s="16">
        <f t="shared" si="143"/>
        <v>0</v>
      </c>
      <c r="H130" s="122" t="s">
        <v>68</v>
      </c>
      <c r="I130" s="122" t="s">
        <v>13</v>
      </c>
      <c r="J130" s="122" t="s">
        <v>208</v>
      </c>
      <c r="K130" s="147" t="str">
        <f>Eingabetabelle!$K$5</f>
        <v>Wasser</v>
      </c>
      <c r="L130" s="147" t="str">
        <f t="shared" si="248"/>
        <v>17x2FBHTeppichWasser</v>
      </c>
      <c r="M130" s="147">
        <f>MATCH($L130,Daten!$S$3:$S$50,0)+2</f>
        <v>3</v>
      </c>
      <c r="N130" s="17"/>
      <c r="O130" s="17"/>
      <c r="P130" s="3"/>
      <c r="Q130" s="3"/>
      <c r="R130" s="3"/>
      <c r="S130" s="3"/>
      <c r="T130" s="3"/>
      <c r="U130" s="227">
        <f>IF(T130&gt;0,T130,DH!$J$2-DH!$K$2)</f>
        <v>7</v>
      </c>
      <c r="V130" s="30">
        <f t="shared" si="249"/>
        <v>0</v>
      </c>
      <c r="W130" s="13">
        <f t="shared" si="250"/>
        <v>6000</v>
      </c>
      <c r="X130" s="15"/>
      <c r="Y130" s="218">
        <f t="shared" ca="1" si="251"/>
        <v>0</v>
      </c>
      <c r="Z130" s="134">
        <f t="shared" ca="1" si="252"/>
        <v>0</v>
      </c>
      <c r="AA130" s="134">
        <f t="shared" ca="1" si="253"/>
        <v>0</v>
      </c>
      <c r="AB130" s="233">
        <f t="shared" ca="1" si="254"/>
        <v>0</v>
      </c>
      <c r="AC130" s="233">
        <f t="shared" ca="1" si="255"/>
        <v>0</v>
      </c>
      <c r="AD130" s="7"/>
      <c r="AE130" s="152">
        <f t="shared" ca="1" si="256"/>
        <v>4</v>
      </c>
      <c r="AF130" s="13">
        <f ca="1">($E$1-U130/2)-INDIRECT(ADDRESS(ROW()-6,COLUMN()-2))</f>
        <v>17.5</v>
      </c>
      <c r="AG130" s="230">
        <f t="shared" ca="1" si="257"/>
        <v>0</v>
      </c>
      <c r="AH130" s="230" t="str">
        <f t="shared" si="155"/>
        <v/>
      </c>
      <c r="AI130" s="9"/>
      <c r="AL130" s="7">
        <f t="shared" ca="1" si="258"/>
        <v>4</v>
      </c>
      <c r="AM130" s="7">
        <f t="shared" si="259"/>
        <v>0</v>
      </c>
      <c r="AN130" s="7">
        <f t="shared" si="260"/>
        <v>0</v>
      </c>
      <c r="AO130" s="7">
        <f t="shared" ca="1" si="261"/>
        <v>3.5</v>
      </c>
      <c r="AP130" s="7">
        <f t="shared" ca="1" si="262"/>
        <v>3</v>
      </c>
      <c r="AQ130" s="7">
        <f t="shared" ca="1" si="263"/>
        <v>2.2000000000000002</v>
      </c>
      <c r="AR130" s="7">
        <f t="shared" ca="1" si="264"/>
        <v>1</v>
      </c>
      <c r="AMG130" s="7"/>
      <c r="AMH130" s="7"/>
    </row>
    <row r="131" spans="1:1022">
      <c r="A131">
        <v>18</v>
      </c>
      <c r="B131" s="32" t="str">
        <f ca="1">INDIRECT(ADDRESS($A131+1,1,1,1,"Eingabetabelle"))</f>
        <v>EG</v>
      </c>
      <c r="C131" s="32" t="str">
        <f ca="1">INDIRECT(ADDRESS($A131+1,2,1,1,"Eingabetabelle"))</f>
        <v>Raum_8</v>
      </c>
      <c r="D131" s="32" t="str">
        <f ca="1">IF(Eingabetabelle!$K$4="X",INDIRECT(ADDRESS(7,14,1,1,CONCATENATE($B131,"_",$C131))),INDIRECT(ADDRESS($A131+1,3,1,1,"Eingabetabelle")))</f>
        <v>Testraum</v>
      </c>
      <c r="E131" s="215">
        <f ca="1">IF(Eingabetabelle!$K$4="X",INDIRECT(ADDRESS(62,18,1,1,CONCATENATE($B131,"_",$C131))),INDIRECT(ADDRESS($A131+1,4,1,1,"Eingabetabelle")))</f>
        <v>0</v>
      </c>
      <c r="F131" s="32">
        <f ca="1">IF(Eingabetabelle!$K$4="X",INDIRECT(ADDRESS(17,7,1,1,CONCATENATE($B131,"_",$C131))),INDIRECT(ADDRESS($A131+1,5,1,1,"Eingabetabelle")))</f>
        <v>0</v>
      </c>
      <c r="G131" s="16">
        <f t="shared" si="143"/>
        <v>0</v>
      </c>
      <c r="H131" s="16"/>
      <c r="I131" s="16"/>
      <c r="J131" s="16"/>
      <c r="K131" s="147"/>
      <c r="L131" s="147"/>
      <c r="M131" s="147"/>
      <c r="N131" s="1">
        <f>SUM(N132:N137)</f>
        <v>0</v>
      </c>
      <c r="Q131" s="1">
        <f>SUM(Q132:Q137)</f>
        <v>0</v>
      </c>
      <c r="U131" s="13"/>
      <c r="V131" s="14"/>
      <c r="W131" s="13"/>
      <c r="X131" s="15">
        <f>SUM(N132:N137)</f>
        <v>0</v>
      </c>
      <c r="Y131" s="219"/>
      <c r="Z131" s="134"/>
      <c r="AA131" s="134"/>
      <c r="AB131" s="233"/>
      <c r="AC131" s="233"/>
      <c r="AD131" s="32">
        <f ca="1">IF(Eingabetabelle!$K$4="X",INDIRECT(ADDRESS(9,7,1,1,CONCATENATE($B131,"_",$C131))),INDIRECT(ADDRESS($A131+1,6,1,1,"Eingabetabelle")))</f>
        <v>24</v>
      </c>
      <c r="AE131" s="152"/>
      <c r="AF131" s="13"/>
      <c r="AG131" s="230"/>
      <c r="AH131" s="230"/>
      <c r="AI131" s="9">
        <f ca="1">SUM(AG132:AG137)</f>
        <v>0</v>
      </c>
      <c r="AJ131" s="7">
        <f ca="1">AI131-E131</f>
        <v>0</v>
      </c>
      <c r="AK131" s="237" t="str">
        <f ca="1">IF(E131&gt;0,AI131/E131,"")</f>
        <v/>
      </c>
      <c r="AMG131" s="7"/>
      <c r="AMH131" s="7"/>
    </row>
    <row r="132" spans="1:1022">
      <c r="B132" s="14"/>
      <c r="C132" s="14" t="s">
        <v>12</v>
      </c>
      <c r="D132" s="7"/>
      <c r="E132" s="216"/>
      <c r="F132" s="7"/>
      <c r="G132" s="16">
        <f t="shared" si="143"/>
        <v>0</v>
      </c>
      <c r="H132" s="122" t="s">
        <v>68</v>
      </c>
      <c r="I132" s="122" t="s">
        <v>13</v>
      </c>
      <c r="J132" s="122" t="s">
        <v>208</v>
      </c>
      <c r="K132" s="147" t="str">
        <f>Eingabetabelle!$K$5</f>
        <v>Wasser</v>
      </c>
      <c r="L132" s="147" t="str">
        <f t="shared" ref="L132:L137" si="265">H132&amp;I132&amp;J132&amp;K132</f>
        <v>17x2FBHTeppichWasser</v>
      </c>
      <c r="M132" s="147">
        <f>MATCH($L132,Daten!$S$3:$S$50,0)+2</f>
        <v>3</v>
      </c>
      <c r="N132" s="17"/>
      <c r="O132" s="17"/>
      <c r="P132" s="3"/>
      <c r="Q132" s="3"/>
      <c r="R132" s="3"/>
      <c r="S132" s="3"/>
      <c r="T132" s="3"/>
      <c r="U132" s="227">
        <f>IF(T132&gt;0,T132,DH!$J$2-DH!$K$2)</f>
        <v>7</v>
      </c>
      <c r="V132" s="30">
        <f t="shared" ref="V132:V137" si="266">P132+N132+O132</f>
        <v>0</v>
      </c>
      <c r="W132" s="13">
        <f t="shared" ref="W132:W137" si="267">$E$3</f>
        <v>6000</v>
      </c>
      <c r="X132" s="15"/>
      <c r="Y132" s="218">
        <f t="shared" ref="Y132:Y137" ca="1" si="268">INDIRECT(ADDRESS($M132,4,1,0,"Daten"),0)*Z132*Z132*V132</f>
        <v>0</v>
      </c>
      <c r="Z132" s="134">
        <f t="shared" ref="Z132:Z137" ca="1" si="269">AA132+AB132+AC132</f>
        <v>0</v>
      </c>
      <c r="AA132" s="134">
        <f t="shared" ref="AA132:AA137" ca="1" si="270">60*(AG132)/(INDIRECT(ADDRESS($M132,5,1,0,"Daten"),0)*(U132))</f>
        <v>0</v>
      </c>
      <c r="AB132" s="233">
        <f t="shared" ref="AB132:AB137" ca="1" si="271">IF(O$139&gt;0,60*((AG$139/O$139)*O132)/(INDIRECT(ADDRESS($M132,5,1,0,"Daten"),0)*($E$1-$E$2)),0)</f>
        <v>0</v>
      </c>
      <c r="AC132" s="233">
        <f t="shared" ref="AC132:AC137" ca="1" si="272">IF(P$147&gt;0,60*(P132*AG$147/P$147)/(INDIRECT(ADDRESS($M132,5,1,0,"Daten"),0)*($E$1-$E$2)),0)</f>
        <v>0</v>
      </c>
      <c r="AD132" s="7"/>
      <c r="AE132" s="152">
        <f t="shared" ref="AE132:AE137" ca="1" si="273">AL132+AM132+AN132</f>
        <v>4</v>
      </c>
      <c r="AF132" s="13">
        <f ca="1">($E$1-U132/2)-INDIRECT(ADDRESS(ROW()-1,COLUMN()-2))</f>
        <v>17.5</v>
      </c>
      <c r="AG132" s="230">
        <f t="shared" ref="AG132:AG137" ca="1" si="274">$AE132*$AF132*$Q132</f>
        <v>0</v>
      </c>
      <c r="AH132" s="230" t="str">
        <f t="shared" si="155"/>
        <v/>
      </c>
      <c r="AI132" s="9"/>
      <c r="AL132" s="7">
        <f t="shared" ref="AL132:AL137" ca="1" si="275">IF($G132&lt;0.1,(($G132-0.05)*(AP132-AO132)/0.05)+AO132,0)</f>
        <v>4</v>
      </c>
      <c r="AM132" s="7">
        <f t="shared" ref="AM132:AM137" si="276">IF($G132&lt;0.2,IF($G132&gt;=0.1,(($G132-0.1)*(AQ132-AP132)/0.1)+AP132,0),0)</f>
        <v>0</v>
      </c>
      <c r="AN132" s="7">
        <f t="shared" ref="AN132:AN137" si="277">IF($G132&gt;=0.2,(($G132-0.2)*(AR132-AQ132)/0.3)+AQ132,0)</f>
        <v>0</v>
      </c>
      <c r="AO132" s="7">
        <f t="shared" ref="AO132:AO137" ca="1" si="278">INDIRECT(ADDRESS($M132,10,1,0,"Daten"),0)</f>
        <v>3.5</v>
      </c>
      <c r="AP132" s="7">
        <f t="shared" ref="AP132:AP137" ca="1" si="279">INDIRECT(ADDRESS($M132,11,1,0,"Daten"),0)</f>
        <v>3</v>
      </c>
      <c r="AQ132" s="7">
        <f t="shared" ref="AQ132:AQ137" ca="1" si="280">INDIRECT(ADDRESS($M132,12,1,0,"Daten"),0)</f>
        <v>2.2000000000000002</v>
      </c>
      <c r="AR132" s="7">
        <f t="shared" ref="AR132:AR137" ca="1" si="281">INDIRECT(ADDRESS($M132,13,1,0,"Daten"),0)</f>
        <v>1</v>
      </c>
      <c r="AMG132" s="7"/>
      <c r="AMH132" s="7"/>
    </row>
    <row r="133" spans="1:1022">
      <c r="B133" s="14"/>
      <c r="C133" s="14" t="s">
        <v>14</v>
      </c>
      <c r="D133" s="7"/>
      <c r="E133" s="216"/>
      <c r="F133" s="7"/>
      <c r="G133" s="16">
        <f t="shared" si="143"/>
        <v>0</v>
      </c>
      <c r="H133" s="122" t="s">
        <v>68</v>
      </c>
      <c r="I133" s="122" t="s">
        <v>13</v>
      </c>
      <c r="J133" s="122" t="s">
        <v>208</v>
      </c>
      <c r="K133" s="147" t="str">
        <f>Eingabetabelle!$K$5</f>
        <v>Wasser</v>
      </c>
      <c r="L133" s="147" t="str">
        <f t="shared" si="265"/>
        <v>17x2FBHTeppichWasser</v>
      </c>
      <c r="M133" s="147">
        <f>MATCH($L133,Daten!$S$3:$S$50,0)+2</f>
        <v>3</v>
      </c>
      <c r="N133" s="17"/>
      <c r="O133" s="17"/>
      <c r="P133" s="3"/>
      <c r="Q133" s="3"/>
      <c r="R133" s="3"/>
      <c r="S133" s="3"/>
      <c r="T133" s="3"/>
      <c r="U133" s="227">
        <f>IF(T133&gt;0,T133,DH!$J$2-DH!$K$2)</f>
        <v>7</v>
      </c>
      <c r="V133" s="30">
        <f t="shared" si="266"/>
        <v>0</v>
      </c>
      <c r="W133" s="13">
        <f t="shared" si="267"/>
        <v>6000</v>
      </c>
      <c r="X133" s="15"/>
      <c r="Y133" s="218">
        <f t="shared" ca="1" si="268"/>
        <v>0</v>
      </c>
      <c r="Z133" s="134">
        <f t="shared" ca="1" si="269"/>
        <v>0</v>
      </c>
      <c r="AA133" s="134">
        <f t="shared" ca="1" si="270"/>
        <v>0</v>
      </c>
      <c r="AB133" s="233">
        <f t="shared" ca="1" si="271"/>
        <v>0</v>
      </c>
      <c r="AC133" s="233">
        <f t="shared" ca="1" si="272"/>
        <v>0</v>
      </c>
      <c r="AD133" s="7"/>
      <c r="AE133" s="152">
        <f t="shared" ca="1" si="273"/>
        <v>4</v>
      </c>
      <c r="AF133" s="13">
        <f ca="1">($E$1-U133/2)-INDIRECT(ADDRESS(ROW()-2,COLUMN()-2))</f>
        <v>17.5</v>
      </c>
      <c r="AG133" s="230">
        <f t="shared" ca="1" si="274"/>
        <v>0</v>
      </c>
      <c r="AH133" s="230" t="str">
        <f t="shared" si="155"/>
        <v/>
      </c>
      <c r="AI133" s="9"/>
      <c r="AL133" s="7">
        <f t="shared" ca="1" si="275"/>
        <v>4</v>
      </c>
      <c r="AM133" s="7">
        <f t="shared" si="276"/>
        <v>0</v>
      </c>
      <c r="AN133" s="7">
        <f t="shared" si="277"/>
        <v>0</v>
      </c>
      <c r="AO133" s="7">
        <f t="shared" ca="1" si="278"/>
        <v>3.5</v>
      </c>
      <c r="AP133" s="7">
        <f t="shared" ca="1" si="279"/>
        <v>3</v>
      </c>
      <c r="AQ133" s="7">
        <f t="shared" ca="1" si="280"/>
        <v>2.2000000000000002</v>
      </c>
      <c r="AR133" s="7">
        <f t="shared" ca="1" si="281"/>
        <v>1</v>
      </c>
      <c r="AMG133" s="7"/>
      <c r="AMH133" s="7"/>
    </row>
    <row r="134" spans="1:1022">
      <c r="B134" s="14"/>
      <c r="C134" s="14" t="s">
        <v>15</v>
      </c>
      <c r="D134" s="7"/>
      <c r="E134" s="216"/>
      <c r="F134" s="7"/>
      <c r="G134" s="16">
        <f t="shared" si="143"/>
        <v>0</v>
      </c>
      <c r="H134" s="122" t="s">
        <v>68</v>
      </c>
      <c r="I134" s="122" t="s">
        <v>13</v>
      </c>
      <c r="J134" s="122" t="s">
        <v>208</v>
      </c>
      <c r="K134" s="147" t="str">
        <f>Eingabetabelle!$K$5</f>
        <v>Wasser</v>
      </c>
      <c r="L134" s="147" t="str">
        <f t="shared" si="265"/>
        <v>17x2FBHTeppichWasser</v>
      </c>
      <c r="M134" s="147">
        <f>MATCH($L134,Daten!$S$3:$S$50,0)+2</f>
        <v>3</v>
      </c>
      <c r="N134" s="17"/>
      <c r="O134" s="17"/>
      <c r="P134" s="3"/>
      <c r="Q134" s="3"/>
      <c r="R134" s="3"/>
      <c r="S134" s="3"/>
      <c r="T134" s="3"/>
      <c r="U134" s="227">
        <f>IF(T134&gt;0,T134,DH!$J$2-DH!$K$2)</f>
        <v>7</v>
      </c>
      <c r="V134" s="30">
        <f t="shared" si="266"/>
        <v>0</v>
      </c>
      <c r="W134" s="13">
        <f t="shared" si="267"/>
        <v>6000</v>
      </c>
      <c r="X134" s="15"/>
      <c r="Y134" s="218">
        <f t="shared" ca="1" si="268"/>
        <v>0</v>
      </c>
      <c r="Z134" s="134">
        <f t="shared" ca="1" si="269"/>
        <v>0</v>
      </c>
      <c r="AA134" s="134">
        <f t="shared" ca="1" si="270"/>
        <v>0</v>
      </c>
      <c r="AB134" s="233">
        <f t="shared" ca="1" si="271"/>
        <v>0</v>
      </c>
      <c r="AC134" s="233">
        <f t="shared" ca="1" si="272"/>
        <v>0</v>
      </c>
      <c r="AD134" s="7"/>
      <c r="AE134" s="152">
        <f t="shared" ca="1" si="273"/>
        <v>4</v>
      </c>
      <c r="AF134" s="13">
        <f ca="1">($E$1-U134/2)-INDIRECT(ADDRESS(ROW()-3,COLUMN()-2))</f>
        <v>17.5</v>
      </c>
      <c r="AG134" s="230">
        <f t="shared" ca="1" si="274"/>
        <v>0</v>
      </c>
      <c r="AH134" s="230" t="str">
        <f t="shared" si="155"/>
        <v/>
      </c>
      <c r="AI134" s="9"/>
      <c r="AL134" s="7">
        <f t="shared" ca="1" si="275"/>
        <v>4</v>
      </c>
      <c r="AM134" s="7">
        <f t="shared" si="276"/>
        <v>0</v>
      </c>
      <c r="AN134" s="7">
        <f t="shared" si="277"/>
        <v>0</v>
      </c>
      <c r="AO134" s="7">
        <f t="shared" ca="1" si="278"/>
        <v>3.5</v>
      </c>
      <c r="AP134" s="7">
        <f t="shared" ca="1" si="279"/>
        <v>3</v>
      </c>
      <c r="AQ134" s="7">
        <f t="shared" ca="1" si="280"/>
        <v>2.2000000000000002</v>
      </c>
      <c r="AR134" s="7">
        <f t="shared" ca="1" si="281"/>
        <v>1</v>
      </c>
      <c r="AMG134" s="7"/>
      <c r="AMH134" s="7"/>
    </row>
    <row r="135" spans="1:1022">
      <c r="B135" s="14"/>
      <c r="C135" s="14" t="s">
        <v>15</v>
      </c>
      <c r="D135" s="7"/>
      <c r="E135" s="216"/>
      <c r="F135" s="7"/>
      <c r="G135" s="16">
        <f t="shared" si="143"/>
        <v>0</v>
      </c>
      <c r="H135" s="122" t="s">
        <v>68</v>
      </c>
      <c r="I135" s="122" t="s">
        <v>13</v>
      </c>
      <c r="J135" s="122" t="s">
        <v>208</v>
      </c>
      <c r="K135" s="147" t="str">
        <f>Eingabetabelle!$K$5</f>
        <v>Wasser</v>
      </c>
      <c r="L135" s="147" t="str">
        <f t="shared" si="265"/>
        <v>17x2FBHTeppichWasser</v>
      </c>
      <c r="M135" s="147">
        <f>MATCH($L135,Daten!$S$3:$S$50,0)+2</f>
        <v>3</v>
      </c>
      <c r="N135" s="17"/>
      <c r="O135" s="17"/>
      <c r="P135" s="3"/>
      <c r="Q135" s="3"/>
      <c r="R135" s="3"/>
      <c r="S135" s="3"/>
      <c r="T135" s="3"/>
      <c r="U135" s="227">
        <f>IF(T135&gt;0,T135,DH!$J$2-DH!$K$2)</f>
        <v>7</v>
      </c>
      <c r="V135" s="30">
        <f t="shared" si="266"/>
        <v>0</v>
      </c>
      <c r="W135" s="13">
        <f t="shared" si="267"/>
        <v>6000</v>
      </c>
      <c r="X135" s="15"/>
      <c r="Y135" s="218">
        <f t="shared" ca="1" si="268"/>
        <v>0</v>
      </c>
      <c r="Z135" s="134">
        <f t="shared" ca="1" si="269"/>
        <v>0</v>
      </c>
      <c r="AA135" s="134">
        <f t="shared" ca="1" si="270"/>
        <v>0</v>
      </c>
      <c r="AB135" s="233">
        <f t="shared" ca="1" si="271"/>
        <v>0</v>
      </c>
      <c r="AC135" s="233">
        <f t="shared" ca="1" si="272"/>
        <v>0</v>
      </c>
      <c r="AD135" s="7"/>
      <c r="AE135" s="152">
        <f t="shared" ca="1" si="273"/>
        <v>4</v>
      </c>
      <c r="AF135" s="13">
        <f ca="1">($E$1-U135/2)-INDIRECT(ADDRESS(ROW()-4,COLUMN()-2))</f>
        <v>17.5</v>
      </c>
      <c r="AG135" s="230">
        <f t="shared" ca="1" si="274"/>
        <v>0</v>
      </c>
      <c r="AH135" s="230" t="str">
        <f t="shared" si="155"/>
        <v/>
      </c>
      <c r="AI135" s="9"/>
      <c r="AL135" s="7">
        <f t="shared" ca="1" si="275"/>
        <v>4</v>
      </c>
      <c r="AM135" s="7">
        <f t="shared" si="276"/>
        <v>0</v>
      </c>
      <c r="AN135" s="7">
        <f t="shared" si="277"/>
        <v>0</v>
      </c>
      <c r="AO135" s="7">
        <f t="shared" ca="1" si="278"/>
        <v>3.5</v>
      </c>
      <c r="AP135" s="7">
        <f t="shared" ca="1" si="279"/>
        <v>3</v>
      </c>
      <c r="AQ135" s="7">
        <f t="shared" ca="1" si="280"/>
        <v>2.2000000000000002</v>
      </c>
      <c r="AR135" s="7">
        <f t="shared" ca="1" si="281"/>
        <v>1</v>
      </c>
      <c r="AMG135" s="7"/>
      <c r="AMH135" s="7"/>
    </row>
    <row r="136" spans="1:1022">
      <c r="B136" s="14"/>
      <c r="C136" s="14" t="s">
        <v>16</v>
      </c>
      <c r="D136" s="7"/>
      <c r="E136" s="216"/>
      <c r="F136" s="7"/>
      <c r="G136" s="16">
        <f t="shared" si="143"/>
        <v>0</v>
      </c>
      <c r="H136" s="122" t="s">
        <v>68</v>
      </c>
      <c r="I136" s="122" t="s">
        <v>13</v>
      </c>
      <c r="J136" s="122" t="s">
        <v>208</v>
      </c>
      <c r="K136" s="147" t="str">
        <f>Eingabetabelle!$K$5</f>
        <v>Wasser</v>
      </c>
      <c r="L136" s="147" t="str">
        <f t="shared" si="265"/>
        <v>17x2FBHTeppichWasser</v>
      </c>
      <c r="M136" s="147">
        <f>MATCH($L136,Daten!$S$3:$S$50,0)+2</f>
        <v>3</v>
      </c>
      <c r="N136" s="17"/>
      <c r="O136" s="17"/>
      <c r="P136" s="3"/>
      <c r="Q136" s="3"/>
      <c r="R136" s="3"/>
      <c r="S136" s="3"/>
      <c r="T136" s="3"/>
      <c r="U136" s="227">
        <f>IF(T136&gt;0,T136,DH!$J$2-DH!$K$2)</f>
        <v>7</v>
      </c>
      <c r="V136" s="30">
        <f t="shared" si="266"/>
        <v>0</v>
      </c>
      <c r="W136" s="13">
        <f t="shared" si="267"/>
        <v>6000</v>
      </c>
      <c r="X136" s="15"/>
      <c r="Y136" s="218">
        <f t="shared" ca="1" si="268"/>
        <v>0</v>
      </c>
      <c r="Z136" s="134">
        <f t="shared" ca="1" si="269"/>
        <v>0</v>
      </c>
      <c r="AA136" s="134">
        <f t="shared" ca="1" si="270"/>
        <v>0</v>
      </c>
      <c r="AB136" s="233">
        <f t="shared" ca="1" si="271"/>
        <v>0</v>
      </c>
      <c r="AC136" s="233">
        <f t="shared" ca="1" si="272"/>
        <v>0</v>
      </c>
      <c r="AD136" s="7"/>
      <c r="AE136" s="152">
        <f t="shared" ca="1" si="273"/>
        <v>4</v>
      </c>
      <c r="AF136" s="13">
        <f ca="1">($E$1-U136/2)-INDIRECT(ADDRESS(ROW()-5,COLUMN()-2))</f>
        <v>17.5</v>
      </c>
      <c r="AG136" s="230">
        <f t="shared" ca="1" si="274"/>
        <v>0</v>
      </c>
      <c r="AH136" s="230" t="str">
        <f t="shared" si="155"/>
        <v/>
      </c>
      <c r="AI136" s="9"/>
      <c r="AL136" s="7">
        <f t="shared" ca="1" si="275"/>
        <v>4</v>
      </c>
      <c r="AM136" s="7">
        <f t="shared" si="276"/>
        <v>0</v>
      </c>
      <c r="AN136" s="7">
        <f t="shared" si="277"/>
        <v>0</v>
      </c>
      <c r="AO136" s="7">
        <f t="shared" ca="1" si="278"/>
        <v>3.5</v>
      </c>
      <c r="AP136" s="7">
        <f t="shared" ca="1" si="279"/>
        <v>3</v>
      </c>
      <c r="AQ136" s="7">
        <f t="shared" ca="1" si="280"/>
        <v>2.2000000000000002</v>
      </c>
      <c r="AR136" s="7">
        <f t="shared" ca="1" si="281"/>
        <v>1</v>
      </c>
      <c r="AMG136" s="7"/>
      <c r="AMH136" s="7"/>
    </row>
    <row r="137" spans="1:1022">
      <c r="B137" s="14"/>
      <c r="C137" s="14" t="s">
        <v>17</v>
      </c>
      <c r="D137" s="7"/>
      <c r="E137" s="216"/>
      <c r="F137" s="7"/>
      <c r="G137" s="16">
        <f t="shared" si="143"/>
        <v>0</v>
      </c>
      <c r="H137" s="122" t="s">
        <v>68</v>
      </c>
      <c r="I137" s="122" t="s">
        <v>13</v>
      </c>
      <c r="J137" s="122" t="s">
        <v>208</v>
      </c>
      <c r="K137" s="147" t="str">
        <f>Eingabetabelle!$K$5</f>
        <v>Wasser</v>
      </c>
      <c r="L137" s="147" t="str">
        <f t="shared" si="265"/>
        <v>17x2FBHTeppichWasser</v>
      </c>
      <c r="M137" s="147">
        <f>MATCH($L137,Daten!$S$3:$S$50,0)+2</f>
        <v>3</v>
      </c>
      <c r="N137" s="17"/>
      <c r="O137" s="17"/>
      <c r="P137" s="3"/>
      <c r="Q137" s="3"/>
      <c r="R137" s="3"/>
      <c r="S137" s="3"/>
      <c r="T137" s="3"/>
      <c r="U137" s="227">
        <f>IF(T137&gt;0,T137,DH!$J$2-DH!$K$2)</f>
        <v>7</v>
      </c>
      <c r="V137" s="30">
        <f t="shared" si="266"/>
        <v>0</v>
      </c>
      <c r="W137" s="13">
        <f t="shared" si="267"/>
        <v>6000</v>
      </c>
      <c r="X137" s="15"/>
      <c r="Y137" s="218">
        <f t="shared" ca="1" si="268"/>
        <v>0</v>
      </c>
      <c r="Z137" s="134">
        <f t="shared" ca="1" si="269"/>
        <v>0</v>
      </c>
      <c r="AA137" s="134">
        <f t="shared" ca="1" si="270"/>
        <v>0</v>
      </c>
      <c r="AB137" s="233">
        <f t="shared" ca="1" si="271"/>
        <v>0</v>
      </c>
      <c r="AC137" s="233">
        <f t="shared" ca="1" si="272"/>
        <v>0</v>
      </c>
      <c r="AD137" s="7"/>
      <c r="AE137" s="152">
        <f t="shared" ca="1" si="273"/>
        <v>4</v>
      </c>
      <c r="AF137" s="13">
        <f ca="1">($E$1-U137/2)-INDIRECT(ADDRESS(ROW()-6,COLUMN()-2))</f>
        <v>17.5</v>
      </c>
      <c r="AG137" s="230">
        <f t="shared" ca="1" si="274"/>
        <v>0</v>
      </c>
      <c r="AH137" s="230" t="str">
        <f t="shared" si="155"/>
        <v/>
      </c>
      <c r="AI137" s="9"/>
      <c r="AL137" s="7">
        <f t="shared" ca="1" si="275"/>
        <v>4</v>
      </c>
      <c r="AM137" s="7">
        <f t="shared" si="276"/>
        <v>0</v>
      </c>
      <c r="AN137" s="7">
        <f t="shared" si="277"/>
        <v>0</v>
      </c>
      <c r="AO137" s="7">
        <f t="shared" ca="1" si="278"/>
        <v>3.5</v>
      </c>
      <c r="AP137" s="7">
        <f t="shared" ca="1" si="279"/>
        <v>3</v>
      </c>
      <c r="AQ137" s="7">
        <f t="shared" ca="1" si="280"/>
        <v>2.2000000000000002</v>
      </c>
      <c r="AR137" s="7">
        <f t="shared" ca="1" si="281"/>
        <v>1</v>
      </c>
      <c r="AMG137" s="7"/>
      <c r="AMH137" s="7"/>
    </row>
    <row r="138" spans="1:1022">
      <c r="A138">
        <v>19</v>
      </c>
      <c r="B138" s="32" t="str">
        <f ca="1">INDIRECT(ADDRESS($A138+1,1,1,1,"Eingabetabelle"))</f>
        <v>EG</v>
      </c>
      <c r="C138" s="32" t="str">
        <f ca="1">INDIRECT(ADDRESS($A138+1,2,1,1,"Eingabetabelle"))</f>
        <v>Raum_1.1</v>
      </c>
      <c r="D138" s="32" t="str">
        <f ca="1">IF(Eingabetabelle!$K$4="X",INDIRECT(ADDRESS(7,14,1,1,CONCATENATE($B138,"_",$C138))),INDIRECT(ADDRESS($A138+1,3,1,1,"Eingabetabelle")))</f>
        <v>Testraum</v>
      </c>
      <c r="E138" s="215">
        <f ca="1">IF(Eingabetabelle!$K$4="X",INDIRECT(ADDRESS(62,18,1,1,CONCATENATE($B138,"_",$C138))),INDIRECT(ADDRESS($A138+1,4,1,1,"Eingabetabelle")))</f>
        <v>0</v>
      </c>
      <c r="F138" s="32">
        <f ca="1">IF(Eingabetabelle!$K$4="X",INDIRECT(ADDRESS(17,7,1,1,CONCATENATE($B138,"_",$C138))),INDIRECT(ADDRESS($A138+1,5,1,1,"Eingabetabelle")))</f>
        <v>0</v>
      </c>
      <c r="G138" s="16">
        <f t="shared" ref="G138:G153" si="282">IF(Q138&gt;0,Q138/N138,0)</f>
        <v>0</v>
      </c>
      <c r="H138" s="16"/>
      <c r="I138" s="16"/>
      <c r="J138" s="16"/>
      <c r="K138" s="147"/>
      <c r="L138" s="147"/>
      <c r="M138" s="147"/>
      <c r="N138" s="1">
        <f>SUM(N139:N145)</f>
        <v>0</v>
      </c>
      <c r="O138" s="5"/>
      <c r="Q138" s="1">
        <f>SUM(Q139:Q145)</f>
        <v>0</v>
      </c>
      <c r="U138" s="13"/>
      <c r="V138" s="14"/>
      <c r="W138" s="13"/>
      <c r="X138" s="15">
        <f>O139+SUM(N140:N145)</f>
        <v>0</v>
      </c>
      <c r="Y138" s="219"/>
      <c r="Z138" s="134"/>
      <c r="AA138" s="134"/>
      <c r="AB138" s="233"/>
      <c r="AC138" s="233"/>
      <c r="AD138" s="32">
        <f ca="1">IF(Eingabetabelle!$K$4="X",INDIRECT(ADDRESS(9,7,1,1,CONCATENATE($B138,"_",$C138))),INDIRECT(ADDRESS($A138+1,6,1,1,"Eingabetabelle")))</f>
        <v>24</v>
      </c>
      <c r="AE138" s="152"/>
      <c r="AF138" s="13"/>
      <c r="AG138" s="230"/>
      <c r="AH138" s="230"/>
      <c r="AI138" s="9">
        <f ca="1">SUM(AG139:AG145)</f>
        <v>0</v>
      </c>
      <c r="AJ138" s="7">
        <f ca="1">AI138-E138</f>
        <v>0</v>
      </c>
      <c r="AK138" s="237" t="str">
        <f ca="1">IF(E138&gt;0,AI138/E138,"")</f>
        <v/>
      </c>
      <c r="AMG138" s="7"/>
      <c r="AMH138" s="7"/>
    </row>
    <row r="139" spans="1:1022">
      <c r="B139" s="14"/>
      <c r="C139" s="1" t="s">
        <v>29</v>
      </c>
      <c r="D139" s="7"/>
      <c r="E139" s="216"/>
      <c r="F139" s="7"/>
      <c r="G139" s="16">
        <f t="shared" si="282"/>
        <v>0</v>
      </c>
      <c r="H139" s="122" t="s">
        <v>68</v>
      </c>
      <c r="I139" s="122" t="s">
        <v>13</v>
      </c>
      <c r="J139" s="122" t="s">
        <v>208</v>
      </c>
      <c r="K139" s="147" t="str">
        <f>Eingabetabelle!$K$5</f>
        <v>Wasser</v>
      </c>
      <c r="L139" s="147" t="str">
        <f t="shared" ref="L139:L144" si="283">H139&amp;I139&amp;J139&amp;K139</f>
        <v>17x2FBHTeppichWasser</v>
      </c>
      <c r="M139" s="147">
        <f>MATCH($L139,Daten!$S$3:$S$50,0)+2</f>
        <v>3</v>
      </c>
      <c r="O139" s="1">
        <f>SUM(O80:O137)</f>
        <v>0</v>
      </c>
      <c r="R139" s="1">
        <f>SUM(R80:R137)</f>
        <v>0</v>
      </c>
      <c r="U139" s="227">
        <f>DH!$J$2-DH!$K$2</f>
        <v>7</v>
      </c>
      <c r="V139" s="30">
        <f t="shared" ref="V139:V145" si="284">P139+N139+O139</f>
        <v>0</v>
      </c>
      <c r="W139" s="13">
        <f t="shared" ref="W139:W145" si="285">$E$3</f>
        <v>6000</v>
      </c>
      <c r="X139" s="15"/>
      <c r="Y139" s="219"/>
      <c r="Z139" s="134"/>
      <c r="AA139" s="134"/>
      <c r="AB139" s="233"/>
      <c r="AC139" s="233"/>
      <c r="AD139" s="7"/>
      <c r="AE139" s="152">
        <f ca="1">AL139+AM139+AN139</f>
        <v>4</v>
      </c>
      <c r="AF139" s="13">
        <f ca="1">($E$1-U139/2)-INDIRECT(ADDRESS(ROW()-1,COLUMN()-2))</f>
        <v>17.5</v>
      </c>
      <c r="AG139" s="230">
        <f ca="1">$AE139*$AF139*$R139</f>
        <v>0</v>
      </c>
      <c r="AH139" s="230" t="str">
        <f t="shared" si="155"/>
        <v/>
      </c>
      <c r="AI139" s="9"/>
      <c r="AL139" s="7">
        <f t="shared" ref="AL139:AL145" ca="1" si="286">IF($G139&lt;0.1,(($G139-0.05)*(AP139-AO139)/0.05)+AO139,0)</f>
        <v>4</v>
      </c>
      <c r="AM139" s="7">
        <f t="shared" ref="AM139:AM145" si="287">IF($G139&lt;0.2,IF($G139&gt;=0.1,(($G139-0.1)*(AQ139-AP139)/0.1)+AP139,0),0)</f>
        <v>0</v>
      </c>
      <c r="AN139" s="7">
        <f t="shared" ref="AN139:AN145" si="288">IF($G139&gt;=0.2,(($G139-0.2)*(AR139-AQ139)/0.3)+AQ139,0)</f>
        <v>0</v>
      </c>
      <c r="AO139" s="7">
        <f ca="1">INDIRECT(ADDRESS($M139,10,1,0,"Daten"),0)</f>
        <v>3.5</v>
      </c>
      <c r="AP139" s="7">
        <f ca="1">INDIRECT(ADDRESS($M139,11,1,0,"Daten"),0)</f>
        <v>3</v>
      </c>
      <c r="AQ139" s="7">
        <f ca="1">INDIRECT(ADDRESS($M139,12,1,0,"Daten"),0)</f>
        <v>2.2000000000000002</v>
      </c>
      <c r="AR139" s="7">
        <f ca="1">INDIRECT(ADDRESS($M139,13,1,0,"Daten"),0)</f>
        <v>1</v>
      </c>
      <c r="AMG139" s="7"/>
      <c r="AMH139" s="7"/>
    </row>
    <row r="140" spans="1:1022">
      <c r="B140" s="14"/>
      <c r="C140" s="14" t="s">
        <v>12</v>
      </c>
      <c r="D140" s="7"/>
      <c r="E140" s="216"/>
      <c r="F140" s="7"/>
      <c r="G140" s="16">
        <f t="shared" si="282"/>
        <v>0</v>
      </c>
      <c r="H140" s="122" t="s">
        <v>68</v>
      </c>
      <c r="I140" s="122" t="s">
        <v>13</v>
      </c>
      <c r="J140" s="122" t="s">
        <v>208</v>
      </c>
      <c r="K140" s="147" t="str">
        <f>Eingabetabelle!$K$5</f>
        <v>Wasser</v>
      </c>
      <c r="L140" s="147" t="str">
        <f t="shared" si="283"/>
        <v>17x2FBHTeppichWasser</v>
      </c>
      <c r="M140" s="147">
        <f>MATCH($L140,Daten!$S$3:$S$50,0)+2</f>
        <v>3</v>
      </c>
      <c r="N140" s="17"/>
      <c r="O140" s="17"/>
      <c r="P140" s="3"/>
      <c r="Q140" s="3"/>
      <c r="R140" s="3"/>
      <c r="S140" s="3"/>
      <c r="U140" s="227">
        <f>DH!$J$2-DH!$K$2</f>
        <v>7</v>
      </c>
      <c r="V140" s="30">
        <f t="shared" si="284"/>
        <v>0</v>
      </c>
      <c r="W140" s="13">
        <f t="shared" si="285"/>
        <v>6000</v>
      </c>
      <c r="X140" s="15"/>
      <c r="Y140" s="218">
        <f t="shared" ref="Y140:Y145" ca="1" si="289">INDIRECT(ADDRESS($M140,4,1,0,"Daten"),0)*Z140*Z140*V140</f>
        <v>0</v>
      </c>
      <c r="Z140" s="134">
        <f t="shared" ref="Z140:Z145" ca="1" si="290">AA140+AB140+AC140</f>
        <v>0</v>
      </c>
      <c r="AA140" s="134">
        <f t="shared" ref="AA140:AA145" ca="1" si="291">60*(AG140)/(INDIRECT(ADDRESS($M140,5,1,0,"Daten"),0)*(U140))</f>
        <v>0</v>
      </c>
      <c r="AB140" s="233">
        <f t="shared" ref="AB140:AB145" ca="1" si="292">IF(O$139&gt;0,60*((AG$139/O$139)*O140)/(INDIRECT(ADDRESS($M140,5,1,0,"Daten"),0)*($E$1-$E$2)),0)</f>
        <v>0</v>
      </c>
      <c r="AC140" s="233">
        <f t="shared" ref="AC140:AC145" ca="1" si="293">IF(P$147&gt;0,60*(P140*AG$147/P$147)/(INDIRECT(ADDRESS($M140,5,1,0,"Daten"),0)*($E$1-$E$2)),0)</f>
        <v>0</v>
      </c>
      <c r="AD140" s="7"/>
      <c r="AE140" s="152">
        <f t="shared" ref="AE140:AE145" ca="1" si="294">AL140+AM140+AN140</f>
        <v>4</v>
      </c>
      <c r="AF140" s="13">
        <f ca="1">($E$1-U140/2)-INDIRECT(ADDRESS(ROW()-2,COLUMN()-2))</f>
        <v>17.5</v>
      </c>
      <c r="AG140" s="230">
        <f t="shared" ref="AG140:AG145" ca="1" si="295">$AE140*$AF140*$Q140</f>
        <v>0</v>
      </c>
      <c r="AH140" s="230" t="str">
        <f t="shared" si="155"/>
        <v/>
      </c>
      <c r="AI140" s="9"/>
      <c r="AL140" s="7">
        <f t="shared" ca="1" si="286"/>
        <v>4</v>
      </c>
      <c r="AM140" s="7">
        <f t="shared" si="287"/>
        <v>0</v>
      </c>
      <c r="AN140" s="7">
        <f t="shared" si="288"/>
        <v>0</v>
      </c>
      <c r="AO140" s="7">
        <f t="shared" ref="AO140:AO145" ca="1" si="296">INDIRECT(ADDRESS($M140,10,1,0,"Daten"),0)</f>
        <v>3.5</v>
      </c>
      <c r="AP140" s="7">
        <f t="shared" ref="AP140:AP145" ca="1" si="297">INDIRECT(ADDRESS($M140,11,1,0,"Daten"),0)</f>
        <v>3</v>
      </c>
      <c r="AQ140" s="7">
        <f t="shared" ref="AQ140:AQ145" ca="1" si="298">INDIRECT(ADDRESS($M140,12,1,0,"Daten"),0)</f>
        <v>2.2000000000000002</v>
      </c>
      <c r="AR140" s="7">
        <f t="shared" ref="AR140:AR145" ca="1" si="299">INDIRECT(ADDRESS($M140,13,1,0,"Daten"),0)</f>
        <v>1</v>
      </c>
      <c r="AMG140" s="7"/>
      <c r="AMH140" s="7"/>
    </row>
    <row r="141" spans="1:1022">
      <c r="B141" s="14"/>
      <c r="C141" s="14" t="s">
        <v>14</v>
      </c>
      <c r="D141" s="7"/>
      <c r="E141" s="216"/>
      <c r="F141" s="7"/>
      <c r="G141" s="16">
        <f t="shared" si="282"/>
        <v>0</v>
      </c>
      <c r="H141" s="122" t="s">
        <v>68</v>
      </c>
      <c r="I141" s="122" t="s">
        <v>13</v>
      </c>
      <c r="J141" s="122" t="s">
        <v>208</v>
      </c>
      <c r="K141" s="147" t="str">
        <f>Eingabetabelle!$K$5</f>
        <v>Wasser</v>
      </c>
      <c r="L141" s="147" t="str">
        <f t="shared" si="283"/>
        <v>17x2FBHTeppichWasser</v>
      </c>
      <c r="M141" s="147">
        <f>MATCH($L141,Daten!$S$3:$S$50,0)+2</f>
        <v>3</v>
      </c>
      <c r="N141" s="17"/>
      <c r="O141" s="17"/>
      <c r="P141" s="3"/>
      <c r="Q141" s="3"/>
      <c r="R141" s="3"/>
      <c r="S141" s="3"/>
      <c r="U141" s="227">
        <f>DH!$J$2-DH!$K$2</f>
        <v>7</v>
      </c>
      <c r="V141" s="30">
        <f t="shared" si="284"/>
        <v>0</v>
      </c>
      <c r="W141" s="13">
        <f t="shared" si="285"/>
        <v>6000</v>
      </c>
      <c r="X141" s="15"/>
      <c r="Y141" s="218">
        <f t="shared" ca="1" si="289"/>
        <v>0</v>
      </c>
      <c r="Z141" s="134">
        <f t="shared" ca="1" si="290"/>
        <v>0</v>
      </c>
      <c r="AA141" s="134">
        <f t="shared" ca="1" si="291"/>
        <v>0</v>
      </c>
      <c r="AB141" s="233">
        <f t="shared" ca="1" si="292"/>
        <v>0</v>
      </c>
      <c r="AC141" s="233">
        <f t="shared" ca="1" si="293"/>
        <v>0</v>
      </c>
      <c r="AD141" s="7"/>
      <c r="AE141" s="152">
        <f t="shared" ca="1" si="294"/>
        <v>4</v>
      </c>
      <c r="AF141" s="13">
        <f ca="1">($E$1-U141/2)-INDIRECT(ADDRESS(ROW()-3,COLUMN()-2))</f>
        <v>17.5</v>
      </c>
      <c r="AG141" s="230">
        <f t="shared" ca="1" si="295"/>
        <v>0</v>
      </c>
      <c r="AH141" s="230" t="str">
        <f t="shared" si="155"/>
        <v/>
      </c>
      <c r="AI141" s="9"/>
      <c r="AL141" s="7">
        <f t="shared" ca="1" si="286"/>
        <v>4</v>
      </c>
      <c r="AM141" s="7">
        <f t="shared" si="287"/>
        <v>0</v>
      </c>
      <c r="AN141" s="7">
        <f t="shared" si="288"/>
        <v>0</v>
      </c>
      <c r="AO141" s="7">
        <f t="shared" ca="1" si="296"/>
        <v>3.5</v>
      </c>
      <c r="AP141" s="7">
        <f t="shared" ca="1" si="297"/>
        <v>3</v>
      </c>
      <c r="AQ141" s="7">
        <f t="shared" ca="1" si="298"/>
        <v>2.2000000000000002</v>
      </c>
      <c r="AR141" s="7">
        <f t="shared" ca="1" si="299"/>
        <v>1</v>
      </c>
      <c r="AMG141" s="7"/>
      <c r="AMH141" s="7"/>
    </row>
    <row r="142" spans="1:1022">
      <c r="B142" s="14"/>
      <c r="C142" s="14" t="s">
        <v>14</v>
      </c>
      <c r="D142" s="7"/>
      <c r="E142" s="216"/>
      <c r="F142" s="7"/>
      <c r="G142" s="16">
        <f t="shared" si="282"/>
        <v>0</v>
      </c>
      <c r="H142" s="122" t="s">
        <v>68</v>
      </c>
      <c r="I142" s="122" t="s">
        <v>13</v>
      </c>
      <c r="J142" s="122" t="s">
        <v>208</v>
      </c>
      <c r="K142" s="147" t="str">
        <f>Eingabetabelle!$K$5</f>
        <v>Wasser</v>
      </c>
      <c r="L142" s="147" t="str">
        <f t="shared" si="283"/>
        <v>17x2FBHTeppichWasser</v>
      </c>
      <c r="M142" s="147">
        <f>MATCH($L142,Daten!$S$3:$S$50,0)+2</f>
        <v>3</v>
      </c>
      <c r="N142" s="17"/>
      <c r="O142" s="17"/>
      <c r="P142" s="3"/>
      <c r="Q142" s="3"/>
      <c r="R142" s="3"/>
      <c r="S142" s="3"/>
      <c r="U142" s="227">
        <f>DH!$J$2-DH!$K$2</f>
        <v>7</v>
      </c>
      <c r="V142" s="30">
        <f t="shared" si="284"/>
        <v>0</v>
      </c>
      <c r="W142" s="13">
        <f t="shared" si="285"/>
        <v>6000</v>
      </c>
      <c r="X142" s="15"/>
      <c r="Y142" s="218">
        <f t="shared" ca="1" si="289"/>
        <v>0</v>
      </c>
      <c r="Z142" s="134">
        <f t="shared" ca="1" si="290"/>
        <v>0</v>
      </c>
      <c r="AA142" s="134">
        <f t="shared" ca="1" si="291"/>
        <v>0</v>
      </c>
      <c r="AB142" s="233">
        <f t="shared" ca="1" si="292"/>
        <v>0</v>
      </c>
      <c r="AC142" s="233">
        <f t="shared" ca="1" si="293"/>
        <v>0</v>
      </c>
      <c r="AD142" s="7"/>
      <c r="AE142" s="152">
        <f t="shared" ca="1" si="294"/>
        <v>4</v>
      </c>
      <c r="AF142" s="13">
        <f ca="1">($E$1-U142/2)-INDIRECT(ADDRESS(ROW()-4,COLUMN()-2))</f>
        <v>17.5</v>
      </c>
      <c r="AG142" s="230">
        <f t="shared" ca="1" si="295"/>
        <v>0</v>
      </c>
      <c r="AH142" s="230" t="str">
        <f t="shared" si="155"/>
        <v/>
      </c>
      <c r="AI142" s="9"/>
      <c r="AL142" s="7">
        <f t="shared" ca="1" si="286"/>
        <v>4</v>
      </c>
      <c r="AM142" s="7">
        <f t="shared" si="287"/>
        <v>0</v>
      </c>
      <c r="AN142" s="7">
        <f t="shared" si="288"/>
        <v>0</v>
      </c>
      <c r="AO142" s="7">
        <f t="shared" ca="1" si="296"/>
        <v>3.5</v>
      </c>
      <c r="AP142" s="7">
        <f t="shared" ca="1" si="297"/>
        <v>3</v>
      </c>
      <c r="AQ142" s="7">
        <f t="shared" ca="1" si="298"/>
        <v>2.2000000000000002</v>
      </c>
      <c r="AR142" s="7">
        <f t="shared" ca="1" si="299"/>
        <v>1</v>
      </c>
      <c r="AMG142" s="7"/>
      <c r="AMH142" s="7"/>
    </row>
    <row r="143" spans="1:1022">
      <c r="B143" s="14"/>
      <c r="C143" s="14" t="s">
        <v>14</v>
      </c>
      <c r="D143" s="7"/>
      <c r="E143" s="216"/>
      <c r="F143" s="7"/>
      <c r="G143" s="16">
        <f t="shared" si="282"/>
        <v>0</v>
      </c>
      <c r="H143" s="122" t="s">
        <v>68</v>
      </c>
      <c r="I143" s="122" t="s">
        <v>13</v>
      </c>
      <c r="J143" s="122" t="s">
        <v>208</v>
      </c>
      <c r="K143" s="147" t="str">
        <f>Eingabetabelle!$K$5</f>
        <v>Wasser</v>
      </c>
      <c r="L143" s="147" t="str">
        <f t="shared" si="283"/>
        <v>17x2FBHTeppichWasser</v>
      </c>
      <c r="M143" s="147">
        <f>MATCH($L143,Daten!$S$3:$S$50,0)+2</f>
        <v>3</v>
      </c>
      <c r="N143" s="17"/>
      <c r="O143" s="17"/>
      <c r="P143" s="3"/>
      <c r="Q143" s="3"/>
      <c r="R143" s="3"/>
      <c r="S143" s="3"/>
      <c r="U143" s="227">
        <f>DH!$J$2-DH!$K$2</f>
        <v>7</v>
      </c>
      <c r="V143" s="30">
        <f t="shared" si="284"/>
        <v>0</v>
      </c>
      <c r="W143" s="13">
        <f t="shared" si="285"/>
        <v>6000</v>
      </c>
      <c r="X143" s="15"/>
      <c r="Y143" s="218">
        <f t="shared" ca="1" si="289"/>
        <v>0</v>
      </c>
      <c r="Z143" s="134">
        <f t="shared" ca="1" si="290"/>
        <v>0</v>
      </c>
      <c r="AA143" s="134">
        <f t="shared" ca="1" si="291"/>
        <v>0</v>
      </c>
      <c r="AB143" s="233">
        <f t="shared" ca="1" si="292"/>
        <v>0</v>
      </c>
      <c r="AC143" s="233">
        <f t="shared" ca="1" si="293"/>
        <v>0</v>
      </c>
      <c r="AD143" s="7"/>
      <c r="AE143" s="152">
        <f t="shared" ca="1" si="294"/>
        <v>4</v>
      </c>
      <c r="AF143" s="13">
        <f ca="1">($E$1-U143/2)-INDIRECT(ADDRESS(ROW()-5,COLUMN()-2))</f>
        <v>17.5</v>
      </c>
      <c r="AG143" s="230">
        <f t="shared" ca="1" si="295"/>
        <v>0</v>
      </c>
      <c r="AH143" s="230" t="str">
        <f t="shared" si="155"/>
        <v/>
      </c>
      <c r="AI143" s="9"/>
      <c r="AL143" s="7">
        <f t="shared" ca="1" si="286"/>
        <v>4</v>
      </c>
      <c r="AM143" s="7">
        <f t="shared" si="287"/>
        <v>0</v>
      </c>
      <c r="AN143" s="7">
        <f t="shared" si="288"/>
        <v>0</v>
      </c>
      <c r="AO143" s="7">
        <f t="shared" ca="1" si="296"/>
        <v>3.5</v>
      </c>
      <c r="AP143" s="7">
        <f t="shared" ca="1" si="297"/>
        <v>3</v>
      </c>
      <c r="AQ143" s="7">
        <f t="shared" ca="1" si="298"/>
        <v>2.2000000000000002</v>
      </c>
      <c r="AR143" s="7">
        <f t="shared" ca="1" si="299"/>
        <v>1</v>
      </c>
      <c r="AMG143" s="7"/>
      <c r="AMH143" s="7"/>
    </row>
    <row r="144" spans="1:1022">
      <c r="B144" s="14"/>
      <c r="C144" s="14" t="s">
        <v>15</v>
      </c>
      <c r="D144" s="7"/>
      <c r="E144" s="216"/>
      <c r="F144" s="7"/>
      <c r="G144" s="16">
        <f t="shared" si="282"/>
        <v>0</v>
      </c>
      <c r="H144" s="122" t="s">
        <v>68</v>
      </c>
      <c r="I144" s="122" t="s">
        <v>13</v>
      </c>
      <c r="J144" s="122" t="s">
        <v>208</v>
      </c>
      <c r="K144" s="147" t="str">
        <f>Eingabetabelle!$K$5</f>
        <v>Wasser</v>
      </c>
      <c r="L144" s="147" t="str">
        <f t="shared" si="283"/>
        <v>17x2FBHTeppichWasser</v>
      </c>
      <c r="M144" s="147">
        <f>MATCH($L144,Daten!$S$3:$S$50,0)+2</f>
        <v>3</v>
      </c>
      <c r="N144" s="17"/>
      <c r="O144" s="17"/>
      <c r="P144" s="3"/>
      <c r="Q144" s="3"/>
      <c r="R144" s="3"/>
      <c r="S144" s="3"/>
      <c r="U144" s="227">
        <f>DH!$J$2-DH!$K$2</f>
        <v>7</v>
      </c>
      <c r="V144" s="30">
        <f t="shared" si="284"/>
        <v>0</v>
      </c>
      <c r="W144" s="13">
        <f t="shared" si="285"/>
        <v>6000</v>
      </c>
      <c r="X144" s="15"/>
      <c r="Y144" s="218">
        <f t="shared" ca="1" si="289"/>
        <v>0</v>
      </c>
      <c r="Z144" s="134">
        <f t="shared" ca="1" si="290"/>
        <v>0</v>
      </c>
      <c r="AA144" s="134">
        <f t="shared" ca="1" si="291"/>
        <v>0</v>
      </c>
      <c r="AB144" s="233">
        <f t="shared" ca="1" si="292"/>
        <v>0</v>
      </c>
      <c r="AC144" s="233">
        <f t="shared" ca="1" si="293"/>
        <v>0</v>
      </c>
      <c r="AD144" s="7"/>
      <c r="AE144" s="152">
        <f t="shared" ca="1" si="294"/>
        <v>4</v>
      </c>
      <c r="AF144" s="13">
        <f ca="1">($E$1-U144/2)-INDIRECT(ADDRESS(ROW()-6,COLUMN()-2))</f>
        <v>17.5</v>
      </c>
      <c r="AG144" s="230">
        <f t="shared" ca="1" si="295"/>
        <v>0</v>
      </c>
      <c r="AH144" s="230" t="str">
        <f t="shared" ref="AH144:AH153" si="300">IF(Q144&gt;0,AG144/Q144,"")</f>
        <v/>
      </c>
      <c r="AI144" s="9"/>
      <c r="AL144" s="7">
        <f t="shared" ca="1" si="286"/>
        <v>4</v>
      </c>
      <c r="AM144" s="7">
        <f t="shared" si="287"/>
        <v>0</v>
      </c>
      <c r="AN144" s="7">
        <f t="shared" si="288"/>
        <v>0</v>
      </c>
      <c r="AO144" s="7">
        <f t="shared" ca="1" si="296"/>
        <v>3.5</v>
      </c>
      <c r="AP144" s="7">
        <f t="shared" ca="1" si="297"/>
        <v>3</v>
      </c>
      <c r="AQ144" s="7">
        <f t="shared" ca="1" si="298"/>
        <v>2.2000000000000002</v>
      </c>
      <c r="AR144" s="7">
        <f t="shared" ca="1" si="299"/>
        <v>1</v>
      </c>
      <c r="AMG144" s="7"/>
      <c r="AMH144" s="7"/>
    </row>
    <row r="145" spans="1:1022">
      <c r="B145" s="14"/>
      <c r="C145" s="14" t="s">
        <v>16</v>
      </c>
      <c r="D145" s="7"/>
      <c r="E145" s="216"/>
      <c r="F145" s="7"/>
      <c r="G145" s="16">
        <f t="shared" si="282"/>
        <v>0</v>
      </c>
      <c r="H145" s="122" t="s">
        <v>68</v>
      </c>
      <c r="I145" s="122" t="s">
        <v>13</v>
      </c>
      <c r="J145" s="122" t="s">
        <v>208</v>
      </c>
      <c r="K145" s="147" t="str">
        <f>Eingabetabelle!$K$5</f>
        <v>Wasser</v>
      </c>
      <c r="L145" s="147" t="str">
        <f>H145&amp;I145&amp;J145&amp;K145</f>
        <v>17x2FBHTeppichWasser</v>
      </c>
      <c r="M145" s="147">
        <f>MATCH($L145,Daten!$S$3:$S$50,0)+2</f>
        <v>3</v>
      </c>
      <c r="N145" s="17"/>
      <c r="O145" s="17"/>
      <c r="P145" s="3"/>
      <c r="Q145" s="3"/>
      <c r="R145" s="3"/>
      <c r="S145" s="3"/>
      <c r="U145" s="227">
        <f>DH!$J$2-DH!$K$2</f>
        <v>7</v>
      </c>
      <c r="V145" s="30">
        <f t="shared" si="284"/>
        <v>0</v>
      </c>
      <c r="W145" s="13">
        <f t="shared" si="285"/>
        <v>6000</v>
      </c>
      <c r="X145" s="15"/>
      <c r="Y145" s="218">
        <f t="shared" ca="1" si="289"/>
        <v>0</v>
      </c>
      <c r="Z145" s="134">
        <f t="shared" ca="1" si="290"/>
        <v>0</v>
      </c>
      <c r="AA145" s="134">
        <f t="shared" ca="1" si="291"/>
        <v>0</v>
      </c>
      <c r="AB145" s="233">
        <f t="shared" ca="1" si="292"/>
        <v>0</v>
      </c>
      <c r="AC145" s="233">
        <f t="shared" ca="1" si="293"/>
        <v>0</v>
      </c>
      <c r="AD145" s="7"/>
      <c r="AE145" s="152">
        <f t="shared" ca="1" si="294"/>
        <v>4</v>
      </c>
      <c r="AF145" s="13">
        <f ca="1">($E$1-U145/2)-INDIRECT(ADDRESS(ROW()-7,COLUMN()-2))</f>
        <v>17.5</v>
      </c>
      <c r="AG145" s="230">
        <f t="shared" ca="1" si="295"/>
        <v>0</v>
      </c>
      <c r="AH145" s="230" t="str">
        <f t="shared" si="300"/>
        <v/>
      </c>
      <c r="AI145" s="9"/>
      <c r="AL145" s="7">
        <f t="shared" ca="1" si="286"/>
        <v>4</v>
      </c>
      <c r="AM145" s="7">
        <f t="shared" si="287"/>
        <v>0</v>
      </c>
      <c r="AN145" s="7">
        <f t="shared" si="288"/>
        <v>0</v>
      </c>
      <c r="AO145" s="7">
        <f t="shared" ca="1" si="296"/>
        <v>3.5</v>
      </c>
      <c r="AP145" s="7">
        <f t="shared" ca="1" si="297"/>
        <v>3</v>
      </c>
      <c r="AQ145" s="7">
        <f t="shared" ca="1" si="298"/>
        <v>2.2000000000000002</v>
      </c>
      <c r="AR145" s="7">
        <f t="shared" ca="1" si="299"/>
        <v>1</v>
      </c>
      <c r="AMG145" s="7"/>
      <c r="AMH145" s="7"/>
    </row>
    <row r="146" spans="1:1022">
      <c r="A146">
        <v>20</v>
      </c>
      <c r="B146" s="32" t="str">
        <f ca="1">INDIRECT(ADDRESS($A146+1,1,1,1,"Eingabetabelle"))</f>
        <v>EG</v>
      </c>
      <c r="C146" s="32" t="str">
        <f ca="1">INDIRECT(ADDRESS($A146+1,2,1,1,"Eingabetabelle"))</f>
        <v>Raum_1.2</v>
      </c>
      <c r="D146" s="32" t="str">
        <f ca="1">IF(Eingabetabelle!$K$4="X",INDIRECT(ADDRESS(7,14,1,1,CONCATENATE($B146,"_",$C146))),INDIRECT(ADDRESS($A146+1,3,1,1,"Eingabetabelle")))</f>
        <v>Testraum</v>
      </c>
      <c r="E146" s="215">
        <f ca="1">IF(Eingabetabelle!$K$4="X",INDIRECT(ADDRESS(62,18,1,1,CONCATENATE($B146,"_",$C146))),INDIRECT(ADDRESS($A146+1,4,1,1,"Eingabetabelle")))</f>
        <v>0</v>
      </c>
      <c r="F146" s="32">
        <f ca="1">IF(Eingabetabelle!$K$4="X",INDIRECT(ADDRESS(17,7,1,1,CONCATENATE($B146,"_",$C146))),INDIRECT(ADDRESS($A146+1,5,1,1,"Eingabetabelle")))</f>
        <v>0</v>
      </c>
      <c r="G146" s="16">
        <f t="shared" si="282"/>
        <v>0</v>
      </c>
      <c r="H146" s="16"/>
      <c r="I146" s="16"/>
      <c r="J146" s="16"/>
      <c r="K146" s="147"/>
      <c r="L146" s="147"/>
      <c r="M146" s="147"/>
      <c r="N146" s="1">
        <f>SUM(N147:N153)</f>
        <v>0</v>
      </c>
      <c r="Q146" s="1">
        <f>SUM(Q147:Q152)</f>
        <v>0</v>
      </c>
      <c r="U146" s="13"/>
      <c r="V146" s="14"/>
      <c r="W146" s="13"/>
      <c r="X146" s="15">
        <f>P147+SUM(N148:N152)</f>
        <v>0</v>
      </c>
      <c r="Y146" s="219"/>
      <c r="Z146" s="134"/>
      <c r="AA146" s="134"/>
      <c r="AB146" s="233"/>
      <c r="AC146" s="233"/>
      <c r="AD146" s="32">
        <f ca="1">IF(Eingabetabelle!$K$4="X",INDIRECT(ADDRESS(9,7,1,1,CONCATENATE($B146,"_",$C146))),INDIRECT(ADDRESS($A146+1,6,1,1,"Eingabetabelle")))</f>
        <v>24</v>
      </c>
      <c r="AE146" s="152"/>
      <c r="AF146" s="13"/>
      <c r="AG146" s="230"/>
      <c r="AH146" s="230"/>
      <c r="AI146" s="9">
        <f ca="1">SUM(AG147:AG152)</f>
        <v>0</v>
      </c>
      <c r="AJ146" s="7">
        <f ca="1">AI146-E146</f>
        <v>0</v>
      </c>
      <c r="AK146" s="237" t="str">
        <f ca="1">IF(E146&gt;0,AI146/E146,"")</f>
        <v/>
      </c>
      <c r="AMG146" s="7"/>
      <c r="AMH146" s="7"/>
    </row>
    <row r="147" spans="1:1022">
      <c r="B147" s="14"/>
      <c r="C147" s="1" t="s">
        <v>29</v>
      </c>
      <c r="D147" s="7"/>
      <c r="E147" s="216"/>
      <c r="F147" s="7"/>
      <c r="G147" s="16">
        <f t="shared" si="282"/>
        <v>0</v>
      </c>
      <c r="H147" s="122" t="s">
        <v>68</v>
      </c>
      <c r="I147" s="122" t="s">
        <v>13</v>
      </c>
      <c r="J147" s="122" t="s">
        <v>208</v>
      </c>
      <c r="K147" s="147" t="str">
        <f>Eingabetabelle!$K$5</f>
        <v>Wasser</v>
      </c>
      <c r="L147" s="147" t="str">
        <f t="shared" ref="L147:L153" si="301">H147&amp;I147&amp;J147&amp;K147</f>
        <v>17x2FBHTeppichWasser</v>
      </c>
      <c r="M147" s="147">
        <f>MATCH($L147,Daten!$S$3:$S$50,0)+2</f>
        <v>3</v>
      </c>
      <c r="P147" s="1">
        <f>SUM(P80:P137)</f>
        <v>0</v>
      </c>
      <c r="S147" s="1">
        <f>SUM(S80:S137)</f>
        <v>0</v>
      </c>
      <c r="U147" s="227">
        <f>DH!$J$2-DH!$K$2</f>
        <v>7</v>
      </c>
      <c r="V147" s="30">
        <f>P147+N147</f>
        <v>0</v>
      </c>
      <c r="W147" s="13">
        <f t="shared" ref="W147:W153" si="302">$E$3</f>
        <v>6000</v>
      </c>
      <c r="X147" s="15"/>
      <c r="Y147" s="219"/>
      <c r="Z147" s="134"/>
      <c r="AA147" s="134"/>
      <c r="AB147" s="233"/>
      <c r="AC147" s="233"/>
      <c r="AD147" s="7"/>
      <c r="AE147" s="152">
        <f ca="1">AL147+AM147+AN147</f>
        <v>4</v>
      </c>
      <c r="AF147" s="13">
        <f ca="1">($E$1-U147/2)-INDIRECT(ADDRESS(ROW()-1,COLUMN()-2))</f>
        <v>17.5</v>
      </c>
      <c r="AG147" s="230">
        <f ca="1">$AE147*$AF147*$S147</f>
        <v>0</v>
      </c>
      <c r="AH147" s="230" t="str">
        <f t="shared" si="300"/>
        <v/>
      </c>
      <c r="AI147" s="9"/>
      <c r="AL147" s="7">
        <f t="shared" ref="AL147:AL153" ca="1" si="303">IF($G147&lt;0.1,(($G147-0.05)*(AP147-AO147)/0.05)+AO147,0)</f>
        <v>4</v>
      </c>
      <c r="AM147" s="7">
        <f t="shared" ref="AM147:AM153" si="304">IF($G147&lt;0.2,IF($G147&gt;=0.1,(($G147-0.1)*(AQ147-AP147)/0.1)+AP147,0),0)</f>
        <v>0</v>
      </c>
      <c r="AN147" s="7">
        <f t="shared" ref="AN147:AN153" si="305">IF($G147&gt;=0.2,(($G147-0.2)*(AR147-AQ147)/0.3)+AQ147,0)</f>
        <v>0</v>
      </c>
      <c r="AO147" s="7">
        <f ca="1">INDIRECT(ADDRESS($M147,10,1,0,"Daten"),0)</f>
        <v>3.5</v>
      </c>
      <c r="AP147" s="7">
        <f ca="1">INDIRECT(ADDRESS($M147,11,1,0,"Daten"),0)</f>
        <v>3</v>
      </c>
      <c r="AQ147" s="7">
        <f ca="1">INDIRECT(ADDRESS($M147,12,1,0,"Daten"),0)</f>
        <v>2.2000000000000002</v>
      </c>
      <c r="AR147" s="7">
        <f ca="1">INDIRECT(ADDRESS($M147,13,1,0,"Daten"),0)</f>
        <v>1</v>
      </c>
      <c r="AMG147" s="7"/>
      <c r="AMH147" s="7"/>
    </row>
    <row r="148" spans="1:1022">
      <c r="B148" s="14"/>
      <c r="C148" s="14" t="s">
        <v>22</v>
      </c>
      <c r="D148" s="7"/>
      <c r="E148" s="216"/>
      <c r="F148" s="7"/>
      <c r="G148" s="16">
        <f t="shared" si="282"/>
        <v>0</v>
      </c>
      <c r="H148" s="122" t="s">
        <v>68</v>
      </c>
      <c r="I148" s="122" t="s">
        <v>13</v>
      </c>
      <c r="J148" s="122" t="s">
        <v>208</v>
      </c>
      <c r="K148" s="147" t="str">
        <f>Eingabetabelle!$K$5</f>
        <v>Wasser</v>
      </c>
      <c r="L148" s="147" t="str">
        <f t="shared" si="301"/>
        <v>17x2FBHTeppichWasser</v>
      </c>
      <c r="M148" s="147">
        <f>MATCH($L148,Daten!$S$3:$S$50,0)+2</f>
        <v>3</v>
      </c>
      <c r="N148" s="17"/>
      <c r="O148" s="17"/>
      <c r="P148" s="3"/>
      <c r="Q148" s="3"/>
      <c r="R148" s="3"/>
      <c r="S148" s="3"/>
      <c r="U148" s="227">
        <f>DH!$J$2-DH!$K$2</f>
        <v>7</v>
      </c>
      <c r="V148" s="30">
        <f t="shared" ref="V148:V153" si="306">P148+N148+O148</f>
        <v>0</v>
      </c>
      <c r="W148" s="13">
        <f t="shared" si="302"/>
        <v>6000</v>
      </c>
      <c r="X148" s="15"/>
      <c r="Y148" s="218">
        <f t="shared" ref="Y148:Y153" ca="1" si="307">INDIRECT(ADDRESS($M148,4,1,0,"Daten"),0)*Z148*Z148*V148</f>
        <v>0</v>
      </c>
      <c r="Z148" s="134">
        <f t="shared" ref="Z148:Z153" ca="1" si="308">AA148+AB148+AC148</f>
        <v>0</v>
      </c>
      <c r="AA148" s="134">
        <f t="shared" ref="AA148:AA153" ca="1" si="309">60*(AG148)/(INDIRECT(ADDRESS($M148,5,1,0,"Daten"),0)*(U148))</f>
        <v>0</v>
      </c>
      <c r="AB148" s="233">
        <f t="shared" ref="AB148:AB153" ca="1" si="310">IF(O$139&gt;0,60*((AG$139/O$139)*O148)/(INDIRECT(ADDRESS($M148,5,1,0,"Daten"),0)*($E$1-$E$2)),0)</f>
        <v>0</v>
      </c>
      <c r="AC148" s="233">
        <f t="shared" ref="AC148:AC153" ca="1" si="311">IF(P$147&gt;0,60*(P148*AG$147/P$147)/(INDIRECT(ADDRESS($M148,5,1,0,"Daten"),0)*($E$1-$E$2)),0)</f>
        <v>0</v>
      </c>
      <c r="AD148" s="7"/>
      <c r="AE148" s="152">
        <f t="shared" ref="AE148:AE153" ca="1" si="312">AL148+AM148+AN148</f>
        <v>4</v>
      </c>
      <c r="AF148" s="13">
        <f ca="1">($E$1-U148/2)-INDIRECT(ADDRESS(ROW()-2,COLUMN()-2))</f>
        <v>17.5</v>
      </c>
      <c r="AG148" s="230">
        <f t="shared" ref="AG148:AG153" ca="1" si="313">$AE148*$AF148*$Q148</f>
        <v>0</v>
      </c>
      <c r="AH148" s="230" t="str">
        <f t="shared" si="300"/>
        <v/>
      </c>
      <c r="AI148" s="9"/>
      <c r="AL148" s="7">
        <f t="shared" ca="1" si="303"/>
        <v>4</v>
      </c>
      <c r="AM148" s="7">
        <f t="shared" si="304"/>
        <v>0</v>
      </c>
      <c r="AN148" s="7">
        <f t="shared" si="305"/>
        <v>0</v>
      </c>
      <c r="AO148" s="7">
        <f t="shared" ref="AO148:AO153" ca="1" si="314">INDIRECT(ADDRESS($M148,10,1,0,"Daten"),0)</f>
        <v>3.5</v>
      </c>
      <c r="AP148" s="7">
        <f t="shared" ref="AP148:AP153" ca="1" si="315">INDIRECT(ADDRESS($M148,11,1,0,"Daten"),0)</f>
        <v>3</v>
      </c>
      <c r="AQ148" s="7">
        <f t="shared" ref="AQ148:AQ153" ca="1" si="316">INDIRECT(ADDRESS($M148,12,1,0,"Daten"),0)</f>
        <v>2.2000000000000002</v>
      </c>
      <c r="AR148" s="7">
        <f t="shared" ref="AR148:AR153" ca="1" si="317">INDIRECT(ADDRESS($M148,13,1,0,"Daten"),0)</f>
        <v>1</v>
      </c>
      <c r="AMG148" s="7"/>
      <c r="AMH148" s="7"/>
    </row>
    <row r="149" spans="1:1022">
      <c r="B149" s="14"/>
      <c r="C149" s="14" t="s">
        <v>24</v>
      </c>
      <c r="D149" s="7"/>
      <c r="E149" s="216"/>
      <c r="F149" s="7"/>
      <c r="G149" s="16">
        <f t="shared" si="282"/>
        <v>0</v>
      </c>
      <c r="H149" s="122" t="s">
        <v>68</v>
      </c>
      <c r="I149" s="122" t="s">
        <v>13</v>
      </c>
      <c r="J149" s="122" t="s">
        <v>208</v>
      </c>
      <c r="K149" s="147" t="str">
        <f>Eingabetabelle!$K$5</f>
        <v>Wasser</v>
      </c>
      <c r="L149" s="147" t="str">
        <f t="shared" si="301"/>
        <v>17x2FBHTeppichWasser</v>
      </c>
      <c r="M149" s="147">
        <f>MATCH($L149,Daten!$S$3:$S$50,0)+2</f>
        <v>3</v>
      </c>
      <c r="N149" s="17"/>
      <c r="O149" s="17"/>
      <c r="P149" s="3"/>
      <c r="Q149" s="3"/>
      <c r="R149" s="3"/>
      <c r="S149" s="3"/>
      <c r="U149" s="227">
        <f>DH!$J$2-DH!$K$2</f>
        <v>7</v>
      </c>
      <c r="V149" s="30">
        <f t="shared" si="306"/>
        <v>0</v>
      </c>
      <c r="W149" s="13">
        <f t="shared" si="302"/>
        <v>6000</v>
      </c>
      <c r="X149" s="15"/>
      <c r="Y149" s="218">
        <f t="shared" ca="1" si="307"/>
        <v>0</v>
      </c>
      <c r="Z149" s="134">
        <f t="shared" ca="1" si="308"/>
        <v>0</v>
      </c>
      <c r="AA149" s="134">
        <f t="shared" ca="1" si="309"/>
        <v>0</v>
      </c>
      <c r="AB149" s="233">
        <f t="shared" ca="1" si="310"/>
        <v>0</v>
      </c>
      <c r="AC149" s="233">
        <f t="shared" ca="1" si="311"/>
        <v>0</v>
      </c>
      <c r="AD149" s="7"/>
      <c r="AE149" s="152">
        <f t="shared" ca="1" si="312"/>
        <v>4</v>
      </c>
      <c r="AF149" s="13">
        <f ca="1">($E$1-U149/2)-INDIRECT(ADDRESS(ROW()-3,COLUMN()-2))</f>
        <v>17.5</v>
      </c>
      <c r="AG149" s="230">
        <f t="shared" ca="1" si="313"/>
        <v>0</v>
      </c>
      <c r="AH149" s="230" t="str">
        <f t="shared" si="300"/>
        <v/>
      </c>
      <c r="AI149" s="9"/>
      <c r="AL149" s="7">
        <f t="shared" ca="1" si="303"/>
        <v>4</v>
      </c>
      <c r="AM149" s="7">
        <f t="shared" si="304"/>
        <v>0</v>
      </c>
      <c r="AN149" s="7">
        <f t="shared" si="305"/>
        <v>0</v>
      </c>
      <c r="AO149" s="7">
        <f t="shared" ca="1" si="314"/>
        <v>3.5</v>
      </c>
      <c r="AP149" s="7">
        <f t="shared" ca="1" si="315"/>
        <v>3</v>
      </c>
      <c r="AQ149" s="7">
        <f t="shared" ca="1" si="316"/>
        <v>2.2000000000000002</v>
      </c>
      <c r="AR149" s="7">
        <f t="shared" ca="1" si="317"/>
        <v>1</v>
      </c>
      <c r="AMG149" s="7"/>
      <c r="AMH149" s="7"/>
    </row>
    <row r="150" spans="1:1022">
      <c r="B150" s="14"/>
      <c r="C150" s="14" t="s">
        <v>25</v>
      </c>
      <c r="D150" s="7"/>
      <c r="E150" s="216"/>
      <c r="F150" s="7"/>
      <c r="G150" s="16">
        <f t="shared" si="282"/>
        <v>0</v>
      </c>
      <c r="H150" s="122" t="s">
        <v>68</v>
      </c>
      <c r="I150" s="122" t="s">
        <v>13</v>
      </c>
      <c r="J150" s="122" t="s">
        <v>208</v>
      </c>
      <c r="K150" s="147" t="str">
        <f>Eingabetabelle!$K$5</f>
        <v>Wasser</v>
      </c>
      <c r="L150" s="147" t="str">
        <f t="shared" si="301"/>
        <v>17x2FBHTeppichWasser</v>
      </c>
      <c r="M150" s="147">
        <f>MATCH($L150,Daten!$S$3:$S$50,0)+2</f>
        <v>3</v>
      </c>
      <c r="N150" s="17"/>
      <c r="O150" s="17"/>
      <c r="P150" s="3"/>
      <c r="Q150" s="3"/>
      <c r="R150" s="3"/>
      <c r="S150" s="3"/>
      <c r="U150" s="227">
        <f>DH!$J$2-DH!$K$2</f>
        <v>7</v>
      </c>
      <c r="V150" s="30">
        <f t="shared" si="306"/>
        <v>0</v>
      </c>
      <c r="W150" s="13">
        <f t="shared" si="302"/>
        <v>6000</v>
      </c>
      <c r="X150" s="15"/>
      <c r="Y150" s="218">
        <f t="shared" ca="1" si="307"/>
        <v>0</v>
      </c>
      <c r="Z150" s="134">
        <f t="shared" ca="1" si="308"/>
        <v>0</v>
      </c>
      <c r="AA150" s="134">
        <f t="shared" ca="1" si="309"/>
        <v>0</v>
      </c>
      <c r="AB150" s="233">
        <f t="shared" ca="1" si="310"/>
        <v>0</v>
      </c>
      <c r="AC150" s="233">
        <f t="shared" ca="1" si="311"/>
        <v>0</v>
      </c>
      <c r="AD150" s="7"/>
      <c r="AE150" s="152">
        <f t="shared" ca="1" si="312"/>
        <v>4</v>
      </c>
      <c r="AF150" s="13">
        <f ca="1">($E$1-U150/2)-INDIRECT(ADDRESS(ROW()-4,COLUMN()-2))</f>
        <v>17.5</v>
      </c>
      <c r="AG150" s="230">
        <f t="shared" ca="1" si="313"/>
        <v>0</v>
      </c>
      <c r="AH150" s="230" t="str">
        <f t="shared" si="300"/>
        <v/>
      </c>
      <c r="AI150" s="9"/>
      <c r="AL150" s="7">
        <f t="shared" ca="1" si="303"/>
        <v>4</v>
      </c>
      <c r="AM150" s="7">
        <f t="shared" si="304"/>
        <v>0</v>
      </c>
      <c r="AN150" s="7">
        <f t="shared" si="305"/>
        <v>0</v>
      </c>
      <c r="AO150" s="7">
        <f t="shared" ca="1" si="314"/>
        <v>3.5</v>
      </c>
      <c r="AP150" s="7">
        <f t="shared" ca="1" si="315"/>
        <v>3</v>
      </c>
      <c r="AQ150" s="7">
        <f t="shared" ca="1" si="316"/>
        <v>2.2000000000000002</v>
      </c>
      <c r="AR150" s="7">
        <f t="shared" ca="1" si="317"/>
        <v>1</v>
      </c>
      <c r="AMG150" s="7"/>
      <c r="AMH150" s="7"/>
    </row>
    <row r="151" spans="1:1022">
      <c r="B151" s="14"/>
      <c r="C151" s="14" t="s">
        <v>25</v>
      </c>
      <c r="D151" s="7"/>
      <c r="E151" s="216"/>
      <c r="F151" s="7"/>
      <c r="G151" s="16">
        <f t="shared" si="282"/>
        <v>0</v>
      </c>
      <c r="H151" s="122" t="s">
        <v>68</v>
      </c>
      <c r="I151" s="122" t="s">
        <v>13</v>
      </c>
      <c r="J151" s="122" t="s">
        <v>208</v>
      </c>
      <c r="K151" s="147" t="str">
        <f>Eingabetabelle!$K$5</f>
        <v>Wasser</v>
      </c>
      <c r="L151" s="147" t="str">
        <f t="shared" si="301"/>
        <v>17x2FBHTeppichWasser</v>
      </c>
      <c r="M151" s="147">
        <f>MATCH($L151,Daten!$S$3:$S$50,0)+2</f>
        <v>3</v>
      </c>
      <c r="N151" s="17"/>
      <c r="O151" s="17"/>
      <c r="P151" s="3"/>
      <c r="Q151" s="3"/>
      <c r="R151" s="3"/>
      <c r="S151" s="3"/>
      <c r="U151" s="227">
        <f>DH!$J$2-DH!$K$2</f>
        <v>7</v>
      </c>
      <c r="V151" s="30">
        <f t="shared" si="306"/>
        <v>0</v>
      </c>
      <c r="W151" s="13">
        <f t="shared" si="302"/>
        <v>6000</v>
      </c>
      <c r="X151" s="15"/>
      <c r="Y151" s="218">
        <f t="shared" ca="1" si="307"/>
        <v>0</v>
      </c>
      <c r="Z151" s="134">
        <f t="shared" ca="1" si="308"/>
        <v>0</v>
      </c>
      <c r="AA151" s="134">
        <f t="shared" ca="1" si="309"/>
        <v>0</v>
      </c>
      <c r="AB151" s="233">
        <f t="shared" ca="1" si="310"/>
        <v>0</v>
      </c>
      <c r="AC151" s="233">
        <f t="shared" ca="1" si="311"/>
        <v>0</v>
      </c>
      <c r="AD151" s="7"/>
      <c r="AE151" s="152">
        <f t="shared" ca="1" si="312"/>
        <v>4</v>
      </c>
      <c r="AF151" s="13">
        <f ca="1">($E$1-U151/2)-INDIRECT(ADDRESS(ROW()-5,COLUMN()-2))</f>
        <v>17.5</v>
      </c>
      <c r="AG151" s="230">
        <f t="shared" ca="1" si="313"/>
        <v>0</v>
      </c>
      <c r="AH151" s="230" t="str">
        <f t="shared" si="300"/>
        <v/>
      </c>
      <c r="AI151" s="9"/>
      <c r="AL151" s="7">
        <f t="shared" ca="1" si="303"/>
        <v>4</v>
      </c>
      <c r="AM151" s="7">
        <f t="shared" si="304"/>
        <v>0</v>
      </c>
      <c r="AN151" s="7">
        <f t="shared" si="305"/>
        <v>0</v>
      </c>
      <c r="AO151" s="7">
        <f t="shared" ca="1" si="314"/>
        <v>3.5</v>
      </c>
      <c r="AP151" s="7">
        <f t="shared" ca="1" si="315"/>
        <v>3</v>
      </c>
      <c r="AQ151" s="7">
        <f t="shared" ca="1" si="316"/>
        <v>2.2000000000000002</v>
      </c>
      <c r="AR151" s="7">
        <f t="shared" ca="1" si="317"/>
        <v>1</v>
      </c>
      <c r="AMG151" s="7"/>
      <c r="AMH151" s="7"/>
    </row>
    <row r="152" spans="1:1022">
      <c r="B152" s="14"/>
      <c r="C152" s="14" t="s">
        <v>26</v>
      </c>
      <c r="D152" s="7"/>
      <c r="E152" s="216"/>
      <c r="F152" s="7"/>
      <c r="G152" s="16">
        <f t="shared" si="282"/>
        <v>0</v>
      </c>
      <c r="H152" s="122" t="s">
        <v>68</v>
      </c>
      <c r="I152" s="122" t="s">
        <v>13</v>
      </c>
      <c r="J152" s="122" t="s">
        <v>208</v>
      </c>
      <c r="K152" s="147" t="str">
        <f>Eingabetabelle!$K$5</f>
        <v>Wasser</v>
      </c>
      <c r="L152" s="147" t="str">
        <f t="shared" si="301"/>
        <v>17x2FBHTeppichWasser</v>
      </c>
      <c r="M152" s="147">
        <f>MATCH($L152,Daten!$S$3:$S$50,0)+2</f>
        <v>3</v>
      </c>
      <c r="N152" s="17"/>
      <c r="O152" s="17"/>
      <c r="P152" s="3"/>
      <c r="Q152" s="3"/>
      <c r="R152" s="3"/>
      <c r="S152" s="3"/>
      <c r="U152" s="227">
        <f>DH!$J$2-DH!$K$2</f>
        <v>7</v>
      </c>
      <c r="V152" s="30">
        <f t="shared" si="306"/>
        <v>0</v>
      </c>
      <c r="W152" s="13">
        <f t="shared" si="302"/>
        <v>6000</v>
      </c>
      <c r="X152" s="15"/>
      <c r="Y152" s="218">
        <f t="shared" ca="1" si="307"/>
        <v>0</v>
      </c>
      <c r="Z152" s="134">
        <f t="shared" ca="1" si="308"/>
        <v>0</v>
      </c>
      <c r="AA152" s="134">
        <f t="shared" ca="1" si="309"/>
        <v>0</v>
      </c>
      <c r="AB152" s="233">
        <f t="shared" ca="1" si="310"/>
        <v>0</v>
      </c>
      <c r="AC152" s="233">
        <f t="shared" ca="1" si="311"/>
        <v>0</v>
      </c>
      <c r="AD152" s="7"/>
      <c r="AE152" s="152">
        <f t="shared" ca="1" si="312"/>
        <v>4</v>
      </c>
      <c r="AF152" s="13">
        <f ca="1">($E$1-U152/2)-INDIRECT(ADDRESS(ROW()-6,COLUMN()-2))</f>
        <v>17.5</v>
      </c>
      <c r="AG152" s="230">
        <f t="shared" ca="1" si="313"/>
        <v>0</v>
      </c>
      <c r="AH152" s="230" t="str">
        <f t="shared" si="300"/>
        <v/>
      </c>
      <c r="AI152" s="9"/>
      <c r="AL152" s="7">
        <f t="shared" ca="1" si="303"/>
        <v>4</v>
      </c>
      <c r="AM152" s="7">
        <f t="shared" si="304"/>
        <v>0</v>
      </c>
      <c r="AN152" s="7">
        <f t="shared" si="305"/>
        <v>0</v>
      </c>
      <c r="AO152" s="7">
        <f t="shared" ca="1" si="314"/>
        <v>3.5</v>
      </c>
      <c r="AP152" s="7">
        <f t="shared" ca="1" si="315"/>
        <v>3</v>
      </c>
      <c r="AQ152" s="7">
        <f t="shared" ca="1" si="316"/>
        <v>2.2000000000000002</v>
      </c>
      <c r="AR152" s="7">
        <f t="shared" ca="1" si="317"/>
        <v>1</v>
      </c>
      <c r="AMG152" s="7"/>
      <c r="AMH152" s="7"/>
    </row>
    <row r="153" spans="1:1022">
      <c r="B153" s="14"/>
      <c r="C153" s="14" t="s">
        <v>27</v>
      </c>
      <c r="D153" s="7"/>
      <c r="E153" s="216"/>
      <c r="F153" s="7"/>
      <c r="G153" s="16">
        <f t="shared" si="282"/>
        <v>0</v>
      </c>
      <c r="H153" s="122" t="s">
        <v>68</v>
      </c>
      <c r="I153" s="122" t="s">
        <v>13</v>
      </c>
      <c r="J153" s="122" t="s">
        <v>208</v>
      </c>
      <c r="K153" s="147" t="str">
        <f>Eingabetabelle!$K$5</f>
        <v>Wasser</v>
      </c>
      <c r="L153" s="147" t="str">
        <f t="shared" si="301"/>
        <v>17x2FBHTeppichWasser</v>
      </c>
      <c r="M153" s="147">
        <f>MATCH($L153,Daten!$S$3:$S$50,0)+2</f>
        <v>3</v>
      </c>
      <c r="N153" s="17"/>
      <c r="O153" s="17"/>
      <c r="P153" s="3"/>
      <c r="Q153" s="3"/>
      <c r="R153" s="3"/>
      <c r="S153" s="3"/>
      <c r="U153" s="227">
        <f>DH!$J$2-DH!$K$2</f>
        <v>7</v>
      </c>
      <c r="V153" s="30">
        <f t="shared" si="306"/>
        <v>0</v>
      </c>
      <c r="W153" s="13">
        <f t="shared" si="302"/>
        <v>6000</v>
      </c>
      <c r="X153" s="15"/>
      <c r="Y153" s="218">
        <f t="shared" ca="1" si="307"/>
        <v>0</v>
      </c>
      <c r="Z153" s="134">
        <f t="shared" ca="1" si="308"/>
        <v>0</v>
      </c>
      <c r="AA153" s="134">
        <f t="shared" ca="1" si="309"/>
        <v>0</v>
      </c>
      <c r="AB153" s="233">
        <f t="shared" ca="1" si="310"/>
        <v>0</v>
      </c>
      <c r="AC153" s="233">
        <f t="shared" ca="1" si="311"/>
        <v>0</v>
      </c>
      <c r="AD153" s="7"/>
      <c r="AE153" s="152">
        <f t="shared" ca="1" si="312"/>
        <v>4</v>
      </c>
      <c r="AF153" s="13">
        <f ca="1">($E$1-U153/2)-INDIRECT(ADDRESS(ROW()-7,COLUMN()-2))</f>
        <v>17.5</v>
      </c>
      <c r="AG153" s="230">
        <f t="shared" ca="1" si="313"/>
        <v>0</v>
      </c>
      <c r="AH153" s="230" t="str">
        <f t="shared" si="300"/>
        <v/>
      </c>
      <c r="AI153" s="9"/>
      <c r="AL153" s="7">
        <f t="shared" ca="1" si="303"/>
        <v>4</v>
      </c>
      <c r="AM153" s="7">
        <f t="shared" si="304"/>
        <v>0</v>
      </c>
      <c r="AN153" s="7">
        <f t="shared" si="305"/>
        <v>0</v>
      </c>
      <c r="AO153" s="7">
        <f t="shared" ca="1" si="314"/>
        <v>3.5</v>
      </c>
      <c r="AP153" s="7">
        <f t="shared" ca="1" si="315"/>
        <v>3</v>
      </c>
      <c r="AQ153" s="7">
        <f t="shared" ca="1" si="316"/>
        <v>2.2000000000000002</v>
      </c>
      <c r="AR153" s="7">
        <f t="shared" ca="1" si="317"/>
        <v>1</v>
      </c>
      <c r="AMG153" s="7"/>
      <c r="AMH153" s="7"/>
    </row>
    <row r="154" spans="1:1022">
      <c r="B154" s="19"/>
      <c r="C154" s="19"/>
      <c r="D154" s="19"/>
      <c r="E154" s="217"/>
      <c r="F154" s="19"/>
      <c r="G154" s="19"/>
      <c r="H154" s="19"/>
      <c r="I154" s="19"/>
      <c r="J154" s="19"/>
      <c r="K154" s="19"/>
      <c r="L154" s="19"/>
      <c r="M154" s="19"/>
      <c r="N154" s="19"/>
      <c r="O154" s="19"/>
      <c r="P154" s="19"/>
      <c r="Q154" s="19"/>
      <c r="R154" s="19"/>
      <c r="S154" s="19"/>
      <c r="T154" s="19"/>
      <c r="U154" s="19"/>
      <c r="V154" s="19"/>
      <c r="W154" s="19"/>
      <c r="X154" s="19"/>
      <c r="Y154" s="217"/>
      <c r="Z154" s="135">
        <f ca="1">SUM(Z80:Z153)</f>
        <v>0</v>
      </c>
      <c r="AA154" s="135"/>
      <c r="AB154" s="234"/>
      <c r="AC154" s="234"/>
      <c r="AD154" s="135"/>
      <c r="AE154" s="135"/>
      <c r="AF154" s="135"/>
      <c r="AG154" s="217">
        <f ca="1">SUM(AG80:AG153)</f>
        <v>0</v>
      </c>
      <c r="AH154" s="217"/>
      <c r="AI154" s="19"/>
      <c r="AJ154" s="19"/>
      <c r="AK154" s="19"/>
      <c r="AL154" s="19"/>
      <c r="AM154" s="19"/>
      <c r="AN154" s="19"/>
      <c r="AO154" s="19"/>
      <c r="AP154" s="19"/>
      <c r="AQ154" s="19"/>
      <c r="AR154" s="19"/>
      <c r="AMG154" s="7"/>
      <c r="AMH154" s="7"/>
    </row>
    <row r="155" spans="1:1022">
      <c r="A155">
        <v>22</v>
      </c>
      <c r="B155" s="32" t="str">
        <f ca="1">INDIRECT(ADDRESS($A155+1,1,1,1,"Eingabetabelle"))</f>
        <v>OG</v>
      </c>
      <c r="C155" s="32" t="str">
        <f ca="1">INDIRECT(ADDRESS($A155+1,2,1,1,"Eingabetabelle"))</f>
        <v>Raum_1</v>
      </c>
      <c r="D155" s="32" t="str">
        <f ca="1">IF(Eingabetabelle!$K$4="X",INDIRECT(ADDRESS(7,14,1,1,CONCATENATE($B155,"_",$C155))),INDIRECT(ADDRESS($A155+1,3,1,1,"Eingabetabelle")))</f>
        <v>Testraum</v>
      </c>
      <c r="E155" s="215">
        <f ca="1">IF(Eingabetabelle!$K$4="X",INDIRECT(ADDRESS(62,18,1,1,CONCATENATE($B155,"_",$C155))),INDIRECT(ADDRESS($A155+1,4,1,1,"Eingabetabelle")))</f>
        <v>0</v>
      </c>
      <c r="F155" s="32">
        <f ca="1">IF(Eingabetabelle!$K$4="X",INDIRECT(ADDRESS(17,7,1,1,CONCATENATE($B155,"_",$C155))),INDIRECT(ADDRESS($A155+1,5,1,1,"Eingabetabelle")))</f>
        <v>0</v>
      </c>
      <c r="G155" s="16">
        <f t="shared" ref="G155:G201" si="318">IF(Q155&gt;0,Q155/N155,0)</f>
        <v>0</v>
      </c>
      <c r="H155" s="16"/>
      <c r="I155" s="16"/>
      <c r="J155" s="16"/>
      <c r="K155" s="147"/>
      <c r="L155" s="147"/>
      <c r="M155" s="147"/>
      <c r="N155" s="1">
        <f>SUM(N156:N161)</f>
        <v>0</v>
      </c>
      <c r="O155" s="5"/>
      <c r="Q155" s="1">
        <f>SUM(Q156:Q161)</f>
        <v>0</v>
      </c>
      <c r="U155" s="13"/>
      <c r="V155" s="14">
        <f>SUM(N155:P155)</f>
        <v>0</v>
      </c>
      <c r="W155" s="13"/>
      <c r="X155" s="15">
        <f>SUM(N156:N161)</f>
        <v>0</v>
      </c>
      <c r="Y155" s="219"/>
      <c r="Z155" s="134"/>
      <c r="AA155" s="134"/>
      <c r="AB155" s="233"/>
      <c r="AC155" s="233"/>
      <c r="AD155" s="32">
        <f ca="1">IF(Eingabetabelle!$K$4="X",INDIRECT(ADDRESS(9,7,1,1,CONCATENATE($B155,"_",$C155))),INDIRECT(ADDRESS($A155+1,6,1,1,"Eingabetabelle")))</f>
        <v>24</v>
      </c>
      <c r="AE155" s="152"/>
      <c r="AF155" s="13"/>
      <c r="AG155" s="230"/>
      <c r="AH155" s="230"/>
      <c r="AI155" s="9">
        <f ca="1">SUM(AG156:AG161)</f>
        <v>0</v>
      </c>
      <c r="AJ155" s="7">
        <f ca="1">AI155-E155</f>
        <v>0</v>
      </c>
      <c r="AK155" s="237" t="str">
        <f ca="1">IF(E155&gt;0,AI155/E155,"")</f>
        <v/>
      </c>
      <c r="AMG155" s="7"/>
      <c r="AMH155" s="7"/>
    </row>
    <row r="156" spans="1:1022">
      <c r="B156" s="14"/>
      <c r="C156" s="14" t="s">
        <v>12</v>
      </c>
      <c r="D156" s="7"/>
      <c r="E156" s="216"/>
      <c r="F156" s="7"/>
      <c r="G156" s="16">
        <f t="shared" si="318"/>
        <v>0</v>
      </c>
      <c r="H156" s="122" t="s">
        <v>68</v>
      </c>
      <c r="I156" s="122" t="s">
        <v>13</v>
      </c>
      <c r="J156" s="122" t="s">
        <v>208</v>
      </c>
      <c r="K156" s="147" t="str">
        <f>Eingabetabelle!$K$5</f>
        <v>Wasser</v>
      </c>
      <c r="L156" s="147" t="str">
        <f t="shared" ref="L156:L161" si="319">H156&amp;I156&amp;J156&amp;K156</f>
        <v>17x2FBHTeppichWasser</v>
      </c>
      <c r="M156" s="147">
        <f>MATCH($L156,Daten!$S$3:$S$50,0)+2</f>
        <v>3</v>
      </c>
      <c r="N156" s="17"/>
      <c r="O156" s="17"/>
      <c r="P156" s="3"/>
      <c r="Q156" s="3"/>
      <c r="R156" s="3"/>
      <c r="S156" s="3"/>
      <c r="T156" s="3"/>
      <c r="U156" s="227">
        <f>IF(T156&gt;0,T156,DH!$J$2-DH!$K$2)</f>
        <v>7</v>
      </c>
      <c r="V156" s="30">
        <f t="shared" ref="V156:V161" si="320">P156+N156+O156</f>
        <v>0</v>
      </c>
      <c r="W156" s="13">
        <f t="shared" ref="W156:W161" si="321">$E$3</f>
        <v>6000</v>
      </c>
      <c r="X156" s="15"/>
      <c r="Y156" s="218">
        <f t="shared" ref="Y156:Y161" ca="1" si="322">INDIRECT(ADDRESS($M156,4,1,0,"Daten"),0)*Z156*Z156*V156</f>
        <v>0</v>
      </c>
      <c r="Z156" s="134">
        <f t="shared" ref="Z156:Z161" ca="1" si="323">AA156+AB156+AC156</f>
        <v>0</v>
      </c>
      <c r="AA156" s="134">
        <f t="shared" ref="AA156:AA161" ca="1" si="324">60*(AG156)/(INDIRECT(ADDRESS($M156,5,1,0,"Daten"),0)*(U156))</f>
        <v>0</v>
      </c>
      <c r="AB156" s="233">
        <f t="shared" ref="AB156:AB161" ca="1" si="325">IF(O$213&gt;0,60*((AG$213/O$213)*O156)/(INDIRECT(ADDRESS($M156,5,1,0,"Daten"),0)*($E$1-$E$2)),0)</f>
        <v>0</v>
      </c>
      <c r="AC156" s="233">
        <f t="shared" ref="AC156:AC161" ca="1" si="326">IF(P$220&gt;0,60*(P156*AG$220/P$220)/(INDIRECT(ADDRESS($M156,5,1,0,"Daten"),0)*($E$1-$E$2)),0)</f>
        <v>0</v>
      </c>
      <c r="AD156" s="7"/>
      <c r="AE156" s="152">
        <f t="shared" ref="AE156:AE161" ca="1" si="327">AL156+AM156+AN156</f>
        <v>4</v>
      </c>
      <c r="AF156" s="13">
        <f ca="1">($E$1-U156/2)-INDIRECT(ADDRESS(ROW()-1,COLUMN()-2))</f>
        <v>17.5</v>
      </c>
      <c r="AG156" s="230">
        <f t="shared" ref="AG156:AG161" ca="1" si="328">$AE156*$AF156*$Q156</f>
        <v>0</v>
      </c>
      <c r="AH156" s="230" t="str">
        <f t="shared" ref="AH156:AH218" si="329">IF(Q156&gt;0,AG156/Q156,"")</f>
        <v/>
      </c>
      <c r="AI156" s="9"/>
      <c r="AL156" s="7">
        <f t="shared" ref="AL156:AL161" ca="1" si="330">IF($G156&lt;0.1,(($G156-0.05)*(AP156-AO156)/0.05)+AO156,0)</f>
        <v>4</v>
      </c>
      <c r="AM156" s="7">
        <f t="shared" ref="AM156:AM161" si="331">IF($G156&lt;0.2,IF($G156&gt;=0.1,(($G156-0.1)*(AQ156-AP156)/0.1)+AP156,0),0)</f>
        <v>0</v>
      </c>
      <c r="AN156" s="7">
        <f t="shared" ref="AN156:AN161" si="332">IF($G156&gt;=0.2,(($G156-0.2)*(AR156-AQ156)/0.3)+AQ156,0)</f>
        <v>0</v>
      </c>
      <c r="AO156" s="7">
        <f t="shared" ref="AO156:AO161" ca="1" si="333">INDIRECT(ADDRESS($M156,10,1,0,"Daten"),0)</f>
        <v>3.5</v>
      </c>
      <c r="AP156" s="7">
        <f t="shared" ref="AP156:AP161" ca="1" si="334">INDIRECT(ADDRESS($M156,11,1,0,"Daten"),0)</f>
        <v>3</v>
      </c>
      <c r="AQ156" s="7">
        <f t="shared" ref="AQ156:AQ161" ca="1" si="335">INDIRECT(ADDRESS($M156,12,1,0,"Daten"),0)</f>
        <v>2.2000000000000002</v>
      </c>
      <c r="AR156" s="7">
        <f t="shared" ref="AR156:AR161" ca="1" si="336">INDIRECT(ADDRESS($M156,13,1,0,"Daten"),0)</f>
        <v>1</v>
      </c>
      <c r="AMG156" s="7"/>
      <c r="AMH156" s="7"/>
    </row>
    <row r="157" spans="1:1022">
      <c r="B157" s="14"/>
      <c r="C157" s="14" t="s">
        <v>14</v>
      </c>
      <c r="D157" s="7"/>
      <c r="E157" s="216"/>
      <c r="F157" s="7"/>
      <c r="G157" s="16">
        <f t="shared" si="318"/>
        <v>0</v>
      </c>
      <c r="H157" s="122" t="s">
        <v>68</v>
      </c>
      <c r="I157" s="122" t="s">
        <v>13</v>
      </c>
      <c r="J157" s="122" t="s">
        <v>208</v>
      </c>
      <c r="K157" s="147" t="str">
        <f>Eingabetabelle!$K$5</f>
        <v>Wasser</v>
      </c>
      <c r="L157" s="147" t="str">
        <f t="shared" si="319"/>
        <v>17x2FBHTeppichWasser</v>
      </c>
      <c r="M157" s="147">
        <f>MATCH($L157,Daten!$S$3:$S$50,0)+2</f>
        <v>3</v>
      </c>
      <c r="N157" s="17"/>
      <c r="O157" s="17"/>
      <c r="P157" s="3"/>
      <c r="Q157" s="3"/>
      <c r="R157" s="3"/>
      <c r="S157" s="3"/>
      <c r="T157" s="3"/>
      <c r="U157" s="227">
        <f>IF(T157&gt;0,T157,DH!$J$2-DH!$K$2)</f>
        <v>7</v>
      </c>
      <c r="V157" s="30">
        <f t="shared" si="320"/>
        <v>0</v>
      </c>
      <c r="W157" s="13">
        <f t="shared" si="321"/>
        <v>6000</v>
      </c>
      <c r="X157" s="15"/>
      <c r="Y157" s="218">
        <f t="shared" ca="1" si="322"/>
        <v>0</v>
      </c>
      <c r="Z157" s="134">
        <f t="shared" ca="1" si="323"/>
        <v>0</v>
      </c>
      <c r="AA157" s="134">
        <f t="shared" ca="1" si="324"/>
        <v>0</v>
      </c>
      <c r="AB157" s="233">
        <f t="shared" ca="1" si="325"/>
        <v>0</v>
      </c>
      <c r="AC157" s="233">
        <f t="shared" ca="1" si="326"/>
        <v>0</v>
      </c>
      <c r="AD157" s="7"/>
      <c r="AE157" s="152">
        <f t="shared" ca="1" si="327"/>
        <v>4</v>
      </c>
      <c r="AF157" s="13">
        <f ca="1">($E$1-U157/2)-INDIRECT(ADDRESS(ROW()-2,COLUMN()-2))</f>
        <v>17.5</v>
      </c>
      <c r="AG157" s="230">
        <f t="shared" ca="1" si="328"/>
        <v>0</v>
      </c>
      <c r="AH157" s="230" t="str">
        <f t="shared" si="329"/>
        <v/>
      </c>
      <c r="AI157" s="9"/>
      <c r="AL157" s="7">
        <f t="shared" ca="1" si="330"/>
        <v>4</v>
      </c>
      <c r="AM157" s="7">
        <f t="shared" si="331"/>
        <v>0</v>
      </c>
      <c r="AN157" s="7">
        <f t="shared" si="332"/>
        <v>0</v>
      </c>
      <c r="AO157" s="7">
        <f t="shared" ca="1" si="333"/>
        <v>3.5</v>
      </c>
      <c r="AP157" s="7">
        <f t="shared" ca="1" si="334"/>
        <v>3</v>
      </c>
      <c r="AQ157" s="7">
        <f t="shared" ca="1" si="335"/>
        <v>2.2000000000000002</v>
      </c>
      <c r="AR157" s="7">
        <f t="shared" ca="1" si="336"/>
        <v>1</v>
      </c>
      <c r="AMG157" s="7"/>
      <c r="AMH157" s="7"/>
    </row>
    <row r="158" spans="1:1022">
      <c r="B158" s="14"/>
      <c r="C158" s="14" t="s">
        <v>15</v>
      </c>
      <c r="D158" s="7"/>
      <c r="E158" s="216"/>
      <c r="F158" s="7"/>
      <c r="G158" s="16">
        <f t="shared" si="318"/>
        <v>0</v>
      </c>
      <c r="H158" s="122" t="s">
        <v>68</v>
      </c>
      <c r="I158" s="122" t="s">
        <v>13</v>
      </c>
      <c r="J158" s="122" t="s">
        <v>208</v>
      </c>
      <c r="K158" s="147" t="str">
        <f>Eingabetabelle!$K$5</f>
        <v>Wasser</v>
      </c>
      <c r="L158" s="147" t="str">
        <f t="shared" si="319"/>
        <v>17x2FBHTeppichWasser</v>
      </c>
      <c r="M158" s="147">
        <f>MATCH($L158,Daten!$S$3:$S$50,0)+2</f>
        <v>3</v>
      </c>
      <c r="N158" s="17"/>
      <c r="O158" s="17"/>
      <c r="P158" s="3"/>
      <c r="Q158" s="3"/>
      <c r="R158" s="3"/>
      <c r="S158" s="3"/>
      <c r="T158" s="3"/>
      <c r="U158" s="227">
        <f>IF(T158&gt;0,T158,DH!$J$2-DH!$K$2)</f>
        <v>7</v>
      </c>
      <c r="V158" s="30">
        <f t="shared" si="320"/>
        <v>0</v>
      </c>
      <c r="W158" s="13">
        <f t="shared" si="321"/>
        <v>6000</v>
      </c>
      <c r="X158" s="15"/>
      <c r="Y158" s="218">
        <f t="shared" ca="1" si="322"/>
        <v>0</v>
      </c>
      <c r="Z158" s="134">
        <f t="shared" ca="1" si="323"/>
        <v>0</v>
      </c>
      <c r="AA158" s="134">
        <f t="shared" ca="1" si="324"/>
        <v>0</v>
      </c>
      <c r="AB158" s="233">
        <f t="shared" ca="1" si="325"/>
        <v>0</v>
      </c>
      <c r="AC158" s="233">
        <f t="shared" ca="1" si="326"/>
        <v>0</v>
      </c>
      <c r="AD158" s="7"/>
      <c r="AE158" s="152">
        <f t="shared" ca="1" si="327"/>
        <v>4</v>
      </c>
      <c r="AF158" s="13">
        <f ca="1">($E$1-U158/2)-INDIRECT(ADDRESS(ROW()-3,COLUMN()-2))</f>
        <v>17.5</v>
      </c>
      <c r="AG158" s="230">
        <f t="shared" ca="1" si="328"/>
        <v>0</v>
      </c>
      <c r="AH158" s="230" t="str">
        <f t="shared" si="329"/>
        <v/>
      </c>
      <c r="AI158" s="9"/>
      <c r="AL158" s="7">
        <f t="shared" ca="1" si="330"/>
        <v>4</v>
      </c>
      <c r="AM158" s="7">
        <f t="shared" si="331"/>
        <v>0</v>
      </c>
      <c r="AN158" s="7">
        <f t="shared" si="332"/>
        <v>0</v>
      </c>
      <c r="AO158" s="7">
        <f t="shared" ca="1" si="333"/>
        <v>3.5</v>
      </c>
      <c r="AP158" s="7">
        <f t="shared" ca="1" si="334"/>
        <v>3</v>
      </c>
      <c r="AQ158" s="7">
        <f t="shared" ca="1" si="335"/>
        <v>2.2000000000000002</v>
      </c>
      <c r="AR158" s="7">
        <f t="shared" ca="1" si="336"/>
        <v>1</v>
      </c>
      <c r="AMG158" s="7"/>
      <c r="AMH158" s="7"/>
    </row>
    <row r="159" spans="1:1022">
      <c r="B159" s="14"/>
      <c r="C159" s="14" t="s">
        <v>15</v>
      </c>
      <c r="D159" s="7"/>
      <c r="E159" s="216"/>
      <c r="F159" s="7"/>
      <c r="G159" s="16">
        <f t="shared" si="318"/>
        <v>0</v>
      </c>
      <c r="H159" s="122" t="s">
        <v>68</v>
      </c>
      <c r="I159" s="122" t="s">
        <v>13</v>
      </c>
      <c r="J159" s="122" t="s">
        <v>208</v>
      </c>
      <c r="K159" s="147" t="str">
        <f>Eingabetabelle!$K$5</f>
        <v>Wasser</v>
      </c>
      <c r="L159" s="147" t="str">
        <f t="shared" si="319"/>
        <v>17x2FBHTeppichWasser</v>
      </c>
      <c r="M159" s="147">
        <f>MATCH($L159,Daten!$S$3:$S$50,0)+2</f>
        <v>3</v>
      </c>
      <c r="N159" s="17"/>
      <c r="O159" s="17"/>
      <c r="P159" s="3"/>
      <c r="Q159" s="3"/>
      <c r="R159" s="3"/>
      <c r="S159" s="3"/>
      <c r="T159" s="3"/>
      <c r="U159" s="227">
        <f>IF(T159&gt;0,T159,DH!$J$2-DH!$K$2)</f>
        <v>7</v>
      </c>
      <c r="V159" s="30">
        <f t="shared" si="320"/>
        <v>0</v>
      </c>
      <c r="W159" s="13">
        <f t="shared" si="321"/>
        <v>6000</v>
      </c>
      <c r="X159" s="15"/>
      <c r="Y159" s="218">
        <f t="shared" ca="1" si="322"/>
        <v>0</v>
      </c>
      <c r="Z159" s="134">
        <f t="shared" ca="1" si="323"/>
        <v>0</v>
      </c>
      <c r="AA159" s="134">
        <f t="shared" ca="1" si="324"/>
        <v>0</v>
      </c>
      <c r="AB159" s="233">
        <f t="shared" ca="1" si="325"/>
        <v>0</v>
      </c>
      <c r="AC159" s="233">
        <f t="shared" ca="1" si="326"/>
        <v>0</v>
      </c>
      <c r="AD159" s="7"/>
      <c r="AE159" s="152">
        <f t="shared" ca="1" si="327"/>
        <v>4</v>
      </c>
      <c r="AF159" s="13">
        <f ca="1">($E$1-U159/2)-INDIRECT(ADDRESS(ROW()-4,COLUMN()-2))</f>
        <v>17.5</v>
      </c>
      <c r="AG159" s="230">
        <f t="shared" ca="1" si="328"/>
        <v>0</v>
      </c>
      <c r="AH159" s="230" t="str">
        <f t="shared" si="329"/>
        <v/>
      </c>
      <c r="AI159" s="9"/>
      <c r="AL159" s="7">
        <f t="shared" ca="1" si="330"/>
        <v>4</v>
      </c>
      <c r="AM159" s="7">
        <f t="shared" si="331"/>
        <v>0</v>
      </c>
      <c r="AN159" s="7">
        <f t="shared" si="332"/>
        <v>0</v>
      </c>
      <c r="AO159" s="7">
        <f t="shared" ca="1" si="333"/>
        <v>3.5</v>
      </c>
      <c r="AP159" s="7">
        <f t="shared" ca="1" si="334"/>
        <v>3</v>
      </c>
      <c r="AQ159" s="7">
        <f t="shared" ca="1" si="335"/>
        <v>2.2000000000000002</v>
      </c>
      <c r="AR159" s="7">
        <f t="shared" ca="1" si="336"/>
        <v>1</v>
      </c>
      <c r="AMG159" s="7"/>
      <c r="AMH159" s="7"/>
    </row>
    <row r="160" spans="1:1022">
      <c r="B160" s="14"/>
      <c r="C160" s="14" t="s">
        <v>16</v>
      </c>
      <c r="D160" s="7"/>
      <c r="E160" s="216"/>
      <c r="F160" s="7"/>
      <c r="G160" s="16">
        <f t="shared" si="318"/>
        <v>0</v>
      </c>
      <c r="H160" s="122" t="s">
        <v>68</v>
      </c>
      <c r="I160" s="122" t="s">
        <v>13</v>
      </c>
      <c r="J160" s="122" t="s">
        <v>208</v>
      </c>
      <c r="K160" s="147" t="str">
        <f>Eingabetabelle!$K$5</f>
        <v>Wasser</v>
      </c>
      <c r="L160" s="147" t="str">
        <f t="shared" si="319"/>
        <v>17x2FBHTeppichWasser</v>
      </c>
      <c r="M160" s="147">
        <f>MATCH($L160,Daten!$S$3:$S$50,0)+2</f>
        <v>3</v>
      </c>
      <c r="N160" s="17"/>
      <c r="O160" s="17"/>
      <c r="P160" s="3"/>
      <c r="Q160" s="3"/>
      <c r="R160" s="3"/>
      <c r="S160" s="3"/>
      <c r="T160" s="3"/>
      <c r="U160" s="227">
        <f>IF(T160&gt;0,T160,DH!$J$2-DH!$K$2)</f>
        <v>7</v>
      </c>
      <c r="V160" s="30">
        <f t="shared" si="320"/>
        <v>0</v>
      </c>
      <c r="W160" s="13">
        <f t="shared" si="321"/>
        <v>6000</v>
      </c>
      <c r="X160" s="15"/>
      <c r="Y160" s="218">
        <f t="shared" ca="1" si="322"/>
        <v>0</v>
      </c>
      <c r="Z160" s="134">
        <f t="shared" ca="1" si="323"/>
        <v>0</v>
      </c>
      <c r="AA160" s="134">
        <f t="shared" ca="1" si="324"/>
        <v>0</v>
      </c>
      <c r="AB160" s="233">
        <f t="shared" ca="1" si="325"/>
        <v>0</v>
      </c>
      <c r="AC160" s="233">
        <f t="shared" ca="1" si="326"/>
        <v>0</v>
      </c>
      <c r="AD160" s="7"/>
      <c r="AE160" s="152">
        <f t="shared" ca="1" si="327"/>
        <v>4</v>
      </c>
      <c r="AF160" s="13">
        <f ca="1">($E$1-U160/2)-INDIRECT(ADDRESS(ROW()-5,COLUMN()-2))</f>
        <v>17.5</v>
      </c>
      <c r="AG160" s="230">
        <f t="shared" ca="1" si="328"/>
        <v>0</v>
      </c>
      <c r="AH160" s="230" t="str">
        <f t="shared" si="329"/>
        <v/>
      </c>
      <c r="AI160" s="9"/>
      <c r="AL160" s="7">
        <f t="shared" ca="1" si="330"/>
        <v>4</v>
      </c>
      <c r="AM160" s="7">
        <f t="shared" si="331"/>
        <v>0</v>
      </c>
      <c r="AN160" s="7">
        <f t="shared" si="332"/>
        <v>0</v>
      </c>
      <c r="AO160" s="7">
        <f t="shared" ca="1" si="333"/>
        <v>3.5</v>
      </c>
      <c r="AP160" s="7">
        <f t="shared" ca="1" si="334"/>
        <v>3</v>
      </c>
      <c r="AQ160" s="7">
        <f t="shared" ca="1" si="335"/>
        <v>2.2000000000000002</v>
      </c>
      <c r="AR160" s="7">
        <f t="shared" ca="1" si="336"/>
        <v>1</v>
      </c>
      <c r="AMG160" s="7"/>
      <c r="AMH160" s="7"/>
    </row>
    <row r="161" spans="1:1022">
      <c r="B161" s="14"/>
      <c r="C161" s="14" t="s">
        <v>17</v>
      </c>
      <c r="D161" s="7"/>
      <c r="E161" s="216"/>
      <c r="F161" s="7"/>
      <c r="G161" s="16">
        <f t="shared" si="318"/>
        <v>0</v>
      </c>
      <c r="H161" s="122" t="s">
        <v>68</v>
      </c>
      <c r="I161" s="122" t="s">
        <v>13</v>
      </c>
      <c r="J161" s="122" t="s">
        <v>208</v>
      </c>
      <c r="K161" s="147" t="str">
        <f>Eingabetabelle!$K$5</f>
        <v>Wasser</v>
      </c>
      <c r="L161" s="147" t="str">
        <f t="shared" si="319"/>
        <v>17x2FBHTeppichWasser</v>
      </c>
      <c r="M161" s="147">
        <f>MATCH($L161,Daten!$S$3:$S$50,0)+2</f>
        <v>3</v>
      </c>
      <c r="N161" s="17"/>
      <c r="O161" s="17"/>
      <c r="P161" s="3"/>
      <c r="Q161" s="3"/>
      <c r="R161" s="3"/>
      <c r="S161" s="3"/>
      <c r="T161" s="3"/>
      <c r="U161" s="227">
        <f>IF(T161&gt;0,T161,DH!$J$2-DH!$K$2)</f>
        <v>7</v>
      </c>
      <c r="V161" s="30">
        <f t="shared" si="320"/>
        <v>0</v>
      </c>
      <c r="W161" s="13">
        <f t="shared" si="321"/>
        <v>6000</v>
      </c>
      <c r="X161" s="15"/>
      <c r="Y161" s="218">
        <f t="shared" ca="1" si="322"/>
        <v>0</v>
      </c>
      <c r="Z161" s="134">
        <f t="shared" ca="1" si="323"/>
        <v>0</v>
      </c>
      <c r="AA161" s="134">
        <f t="shared" ca="1" si="324"/>
        <v>0</v>
      </c>
      <c r="AB161" s="233">
        <f t="shared" ca="1" si="325"/>
        <v>0</v>
      </c>
      <c r="AC161" s="233">
        <f t="shared" ca="1" si="326"/>
        <v>0</v>
      </c>
      <c r="AD161" s="7"/>
      <c r="AE161" s="152">
        <f t="shared" ca="1" si="327"/>
        <v>4</v>
      </c>
      <c r="AF161" s="13">
        <f ca="1">($E$1-U161/2)-INDIRECT(ADDRESS(ROW()-6,COLUMN()-2))</f>
        <v>17.5</v>
      </c>
      <c r="AG161" s="230">
        <f t="shared" ca="1" si="328"/>
        <v>0</v>
      </c>
      <c r="AH161" s="230" t="str">
        <f t="shared" si="329"/>
        <v/>
      </c>
      <c r="AI161" s="9"/>
      <c r="AL161" s="7">
        <f t="shared" ca="1" si="330"/>
        <v>4</v>
      </c>
      <c r="AM161" s="7">
        <f t="shared" si="331"/>
        <v>0</v>
      </c>
      <c r="AN161" s="7">
        <f t="shared" si="332"/>
        <v>0</v>
      </c>
      <c r="AO161" s="7">
        <f t="shared" ca="1" si="333"/>
        <v>3.5</v>
      </c>
      <c r="AP161" s="7">
        <f t="shared" ca="1" si="334"/>
        <v>3</v>
      </c>
      <c r="AQ161" s="7">
        <f t="shared" ca="1" si="335"/>
        <v>2.2000000000000002</v>
      </c>
      <c r="AR161" s="7">
        <f t="shared" ca="1" si="336"/>
        <v>1</v>
      </c>
      <c r="AMG161" s="7"/>
      <c r="AMH161" s="7"/>
    </row>
    <row r="162" spans="1:1022">
      <c r="A162">
        <v>23</v>
      </c>
      <c r="B162" s="32" t="str">
        <f ca="1">INDIRECT(ADDRESS($A162+1,1,1,1,"Eingabetabelle"))</f>
        <v>OG</v>
      </c>
      <c r="C162" s="32" t="str">
        <f ca="1">INDIRECT(ADDRESS($A162+1,2,1,1,"Eingabetabelle"))</f>
        <v>Raum_2</v>
      </c>
      <c r="D162" s="32" t="str">
        <f ca="1">IF(Eingabetabelle!$K$4="X",INDIRECT(ADDRESS(7,14,1,1,CONCATENATE($B162,"_",$C162))),INDIRECT(ADDRESS($A162+1,3,1,1,"Eingabetabelle")))</f>
        <v>Testraum</v>
      </c>
      <c r="E162" s="215">
        <f ca="1">IF(Eingabetabelle!$K$4="X",INDIRECT(ADDRESS(62,18,1,1,CONCATENATE($B162,"_",$C162))),INDIRECT(ADDRESS($A162+1,4,1,1,"Eingabetabelle")))</f>
        <v>0</v>
      </c>
      <c r="F162" s="32">
        <f ca="1">IF(Eingabetabelle!$K$4="X",INDIRECT(ADDRESS(17,7,1,1,CONCATENATE($B162,"_",$C162))),INDIRECT(ADDRESS($A162+1,5,1,1,"Eingabetabelle")))</f>
        <v>0</v>
      </c>
      <c r="G162" s="16">
        <f t="shared" si="318"/>
        <v>0</v>
      </c>
      <c r="H162" s="16"/>
      <c r="I162" s="16"/>
      <c r="J162" s="16"/>
      <c r="K162" s="147"/>
      <c r="L162" s="147"/>
      <c r="M162" s="147"/>
      <c r="N162" s="1">
        <f>SUM(N163:N168)</f>
        <v>0</v>
      </c>
      <c r="O162" s="5"/>
      <c r="Q162" s="1">
        <f>SUM(Q163:Q168)</f>
        <v>0</v>
      </c>
      <c r="U162" s="227"/>
      <c r="V162" s="14"/>
      <c r="W162" s="13"/>
      <c r="X162" s="15">
        <f>SUM(N163:N168)</f>
        <v>0</v>
      </c>
      <c r="Y162" s="219"/>
      <c r="Z162" s="134"/>
      <c r="AA162" s="134"/>
      <c r="AB162" s="233"/>
      <c r="AC162" s="233"/>
      <c r="AD162" s="32">
        <f ca="1">IF(Eingabetabelle!$K$4="X",INDIRECT(ADDRESS(9,7,1,1,CONCATENATE($B162,"_",$C162))),INDIRECT(ADDRESS($A162+1,6,1,1,"Eingabetabelle")))</f>
        <v>24</v>
      </c>
      <c r="AE162" s="152"/>
      <c r="AF162" s="13"/>
      <c r="AG162" s="230"/>
      <c r="AH162" s="230"/>
      <c r="AI162" s="9">
        <f ca="1">SUM(AG163:AG168)</f>
        <v>0</v>
      </c>
      <c r="AJ162" s="7">
        <f ca="1">AI162-E162</f>
        <v>0</v>
      </c>
      <c r="AK162" s="237" t="str">
        <f ca="1">IF(E162&gt;0,AI162/E162,"")</f>
        <v/>
      </c>
      <c r="AMG162" s="7"/>
      <c r="AMH162" s="7"/>
    </row>
    <row r="163" spans="1:1022">
      <c r="B163" s="14"/>
      <c r="C163" s="14" t="s">
        <v>12</v>
      </c>
      <c r="D163" s="7"/>
      <c r="E163" s="216"/>
      <c r="F163" s="7"/>
      <c r="G163" s="16">
        <f t="shared" si="318"/>
        <v>0</v>
      </c>
      <c r="H163" s="122" t="s">
        <v>68</v>
      </c>
      <c r="I163" s="122" t="s">
        <v>13</v>
      </c>
      <c r="J163" s="122" t="s">
        <v>208</v>
      </c>
      <c r="K163" s="147" t="str">
        <f>Eingabetabelle!$K$5</f>
        <v>Wasser</v>
      </c>
      <c r="L163" s="147" t="str">
        <f t="shared" ref="L163:L168" si="337">H163&amp;I163&amp;J163&amp;K163</f>
        <v>17x2FBHTeppichWasser</v>
      </c>
      <c r="M163" s="147">
        <f>MATCH($L163,Daten!$S$3:$S$50,0)+2</f>
        <v>3</v>
      </c>
      <c r="N163" s="17"/>
      <c r="O163" s="17"/>
      <c r="P163" s="3"/>
      <c r="Q163" s="3"/>
      <c r="R163" s="3"/>
      <c r="S163" s="3"/>
      <c r="T163" s="3"/>
      <c r="U163" s="227">
        <f>IF(T163&gt;0,T163,DH!$J$2-DH!$K$2)</f>
        <v>7</v>
      </c>
      <c r="V163" s="30">
        <f t="shared" ref="V163:V168" si="338">P163+N163+O163</f>
        <v>0</v>
      </c>
      <c r="W163" s="13">
        <f t="shared" ref="W163:W168" si="339">$E$3</f>
        <v>6000</v>
      </c>
      <c r="X163" s="15"/>
      <c r="Y163" s="218">
        <f t="shared" ref="Y163:Y168" ca="1" si="340">INDIRECT(ADDRESS($M163,4,1,0,"Daten"),0)*Z163*Z163*V163</f>
        <v>0</v>
      </c>
      <c r="Z163" s="134">
        <f t="shared" ref="Z163:Z168" ca="1" si="341">AA163+AB163+AC163</f>
        <v>0</v>
      </c>
      <c r="AA163" s="134">
        <f t="shared" ref="AA163:AA168" ca="1" si="342">60*(AG163)/(INDIRECT(ADDRESS($M163,5,1,0,"Daten"),0)*(U163))</f>
        <v>0</v>
      </c>
      <c r="AB163" s="233">
        <f t="shared" ref="AB163:AB168" ca="1" si="343">IF(O$213&gt;0,60*((AG$213/O$213)*O163)/(INDIRECT(ADDRESS($M163,5,1,0,"Daten"),0)*($E$1-$E$2)),0)</f>
        <v>0</v>
      </c>
      <c r="AC163" s="233">
        <f t="shared" ref="AC163:AC168" ca="1" si="344">IF(P$220&gt;0,60*(P163*AG$220/P$220)/(INDIRECT(ADDRESS($M163,5,1,0,"Daten"),0)*($E$1-$E$2)),0)</f>
        <v>0</v>
      </c>
      <c r="AD163" s="7"/>
      <c r="AE163" s="152">
        <f t="shared" ref="AE163:AE168" ca="1" si="345">AL163+AM163+AN163</f>
        <v>4</v>
      </c>
      <c r="AF163" s="13">
        <f ca="1">($E$1-U163/2)-INDIRECT(ADDRESS(ROW()-1,COLUMN()-2))</f>
        <v>17.5</v>
      </c>
      <c r="AG163" s="230">
        <f t="shared" ref="AG163:AG168" ca="1" si="346">$AE163*$AF163*$Q163</f>
        <v>0</v>
      </c>
      <c r="AH163" s="230" t="str">
        <f t="shared" si="329"/>
        <v/>
      </c>
      <c r="AI163" s="9"/>
      <c r="AL163" s="7">
        <f t="shared" ref="AL163:AL168" ca="1" si="347">IF($G163&lt;0.1,(($G163-0.05)*(AP163-AO163)/0.05)+AO163,0)</f>
        <v>4</v>
      </c>
      <c r="AM163" s="7">
        <f t="shared" ref="AM163:AM168" si="348">IF($G163&lt;0.2,IF($G163&gt;=0.1,(($G163-0.1)*(AQ163-AP163)/0.1)+AP163,0),0)</f>
        <v>0</v>
      </c>
      <c r="AN163" s="7">
        <f t="shared" ref="AN163:AN168" si="349">IF($G163&gt;=0.2,(($G163-0.2)*(AR163-AQ163)/0.3)+AQ163,0)</f>
        <v>0</v>
      </c>
      <c r="AO163" s="7">
        <f t="shared" ref="AO163:AO168" ca="1" si="350">INDIRECT(ADDRESS($M163,10,1,0,"Daten"),0)</f>
        <v>3.5</v>
      </c>
      <c r="AP163" s="7">
        <f t="shared" ref="AP163:AP168" ca="1" si="351">INDIRECT(ADDRESS($M163,11,1,0,"Daten"),0)</f>
        <v>3</v>
      </c>
      <c r="AQ163" s="7">
        <f t="shared" ref="AQ163:AQ168" ca="1" si="352">INDIRECT(ADDRESS($M163,12,1,0,"Daten"),0)</f>
        <v>2.2000000000000002</v>
      </c>
      <c r="AR163" s="7">
        <f t="shared" ref="AR163:AR168" ca="1" si="353">INDIRECT(ADDRESS($M163,13,1,0,"Daten"),0)</f>
        <v>1</v>
      </c>
      <c r="AMG163" s="7"/>
      <c r="AMH163" s="7"/>
    </row>
    <row r="164" spans="1:1022">
      <c r="B164" s="14"/>
      <c r="C164" s="14" t="s">
        <v>14</v>
      </c>
      <c r="D164" s="7"/>
      <c r="E164" s="216"/>
      <c r="F164" s="7"/>
      <c r="G164" s="16">
        <f t="shared" si="318"/>
        <v>0</v>
      </c>
      <c r="H164" s="122" t="s">
        <v>68</v>
      </c>
      <c r="I164" s="122" t="s">
        <v>13</v>
      </c>
      <c r="J164" s="122" t="s">
        <v>208</v>
      </c>
      <c r="K164" s="147" t="str">
        <f>Eingabetabelle!$K$5</f>
        <v>Wasser</v>
      </c>
      <c r="L164" s="147" t="str">
        <f t="shared" si="337"/>
        <v>17x2FBHTeppichWasser</v>
      </c>
      <c r="M164" s="147">
        <f>MATCH($L164,Daten!$S$3:$S$50,0)+2</f>
        <v>3</v>
      </c>
      <c r="N164" s="17"/>
      <c r="O164" s="17"/>
      <c r="P164" s="3"/>
      <c r="Q164" s="3"/>
      <c r="R164" s="3"/>
      <c r="S164" s="3"/>
      <c r="T164" s="3"/>
      <c r="U164" s="227">
        <f>IF(T164&gt;0,T164,DH!$J$2-DH!$K$2)</f>
        <v>7</v>
      </c>
      <c r="V164" s="30">
        <f t="shared" si="338"/>
        <v>0</v>
      </c>
      <c r="W164" s="13">
        <f t="shared" si="339"/>
        <v>6000</v>
      </c>
      <c r="X164" s="15"/>
      <c r="Y164" s="218">
        <f t="shared" ca="1" si="340"/>
        <v>0</v>
      </c>
      <c r="Z164" s="134">
        <f t="shared" ca="1" si="341"/>
        <v>0</v>
      </c>
      <c r="AA164" s="134">
        <f t="shared" ca="1" si="342"/>
        <v>0</v>
      </c>
      <c r="AB164" s="233">
        <f t="shared" ca="1" si="343"/>
        <v>0</v>
      </c>
      <c r="AC164" s="233">
        <f t="shared" ca="1" si="344"/>
        <v>0</v>
      </c>
      <c r="AD164" s="7"/>
      <c r="AE164" s="152">
        <f t="shared" ca="1" si="345"/>
        <v>4</v>
      </c>
      <c r="AF164" s="13">
        <f ca="1">($E$1-U164/2)-INDIRECT(ADDRESS(ROW()-2,COLUMN()-2))</f>
        <v>17.5</v>
      </c>
      <c r="AG164" s="230">
        <f t="shared" ca="1" si="346"/>
        <v>0</v>
      </c>
      <c r="AH164" s="230" t="str">
        <f t="shared" si="329"/>
        <v/>
      </c>
      <c r="AI164" s="9"/>
      <c r="AL164" s="7">
        <f t="shared" ca="1" si="347"/>
        <v>4</v>
      </c>
      <c r="AM164" s="7">
        <f t="shared" si="348"/>
        <v>0</v>
      </c>
      <c r="AN164" s="7">
        <f t="shared" si="349"/>
        <v>0</v>
      </c>
      <c r="AO164" s="7">
        <f t="shared" ca="1" si="350"/>
        <v>3.5</v>
      </c>
      <c r="AP164" s="7">
        <f t="shared" ca="1" si="351"/>
        <v>3</v>
      </c>
      <c r="AQ164" s="7">
        <f t="shared" ca="1" si="352"/>
        <v>2.2000000000000002</v>
      </c>
      <c r="AR164" s="7">
        <f t="shared" ca="1" si="353"/>
        <v>1</v>
      </c>
      <c r="AMG164" s="7"/>
      <c r="AMH164" s="7"/>
    </row>
    <row r="165" spans="1:1022">
      <c r="B165" s="14"/>
      <c r="C165" s="14" t="s">
        <v>15</v>
      </c>
      <c r="D165" s="7"/>
      <c r="E165" s="216"/>
      <c r="F165" s="7"/>
      <c r="G165" s="16">
        <f t="shared" si="318"/>
        <v>0</v>
      </c>
      <c r="H165" s="122" t="s">
        <v>68</v>
      </c>
      <c r="I165" s="122" t="s">
        <v>13</v>
      </c>
      <c r="J165" s="122" t="s">
        <v>208</v>
      </c>
      <c r="K165" s="147" t="str">
        <f>Eingabetabelle!$K$5</f>
        <v>Wasser</v>
      </c>
      <c r="L165" s="147" t="str">
        <f t="shared" si="337"/>
        <v>17x2FBHTeppichWasser</v>
      </c>
      <c r="M165" s="147">
        <f>MATCH($L165,Daten!$S$3:$S$50,0)+2</f>
        <v>3</v>
      </c>
      <c r="N165" s="17"/>
      <c r="O165" s="17"/>
      <c r="P165" s="3"/>
      <c r="Q165" s="3"/>
      <c r="R165" s="3"/>
      <c r="S165" s="3"/>
      <c r="T165" s="3"/>
      <c r="U165" s="227">
        <f>IF(T165&gt;0,T165,DH!$J$2-DH!$K$2)</f>
        <v>7</v>
      </c>
      <c r="V165" s="30">
        <f t="shared" si="338"/>
        <v>0</v>
      </c>
      <c r="W165" s="13">
        <f t="shared" si="339"/>
        <v>6000</v>
      </c>
      <c r="X165" s="15"/>
      <c r="Y165" s="218">
        <f t="shared" ca="1" si="340"/>
        <v>0</v>
      </c>
      <c r="Z165" s="134">
        <f t="shared" ca="1" si="341"/>
        <v>0</v>
      </c>
      <c r="AA165" s="134">
        <f t="shared" ca="1" si="342"/>
        <v>0</v>
      </c>
      <c r="AB165" s="233">
        <f t="shared" ca="1" si="343"/>
        <v>0</v>
      </c>
      <c r="AC165" s="233">
        <f t="shared" ca="1" si="344"/>
        <v>0</v>
      </c>
      <c r="AD165" s="7"/>
      <c r="AE165" s="152">
        <f t="shared" ca="1" si="345"/>
        <v>4</v>
      </c>
      <c r="AF165" s="13">
        <f ca="1">($E$1-U165/2)-INDIRECT(ADDRESS(ROW()-3,COLUMN()-2))</f>
        <v>17.5</v>
      </c>
      <c r="AG165" s="230">
        <f t="shared" ca="1" si="346"/>
        <v>0</v>
      </c>
      <c r="AH165" s="230" t="str">
        <f t="shared" si="329"/>
        <v/>
      </c>
      <c r="AI165" s="9"/>
      <c r="AL165" s="7">
        <f t="shared" ca="1" si="347"/>
        <v>4</v>
      </c>
      <c r="AM165" s="7">
        <f t="shared" si="348"/>
        <v>0</v>
      </c>
      <c r="AN165" s="7">
        <f t="shared" si="349"/>
        <v>0</v>
      </c>
      <c r="AO165" s="7">
        <f t="shared" ca="1" si="350"/>
        <v>3.5</v>
      </c>
      <c r="AP165" s="7">
        <f t="shared" ca="1" si="351"/>
        <v>3</v>
      </c>
      <c r="AQ165" s="7">
        <f t="shared" ca="1" si="352"/>
        <v>2.2000000000000002</v>
      </c>
      <c r="AR165" s="7">
        <f t="shared" ca="1" si="353"/>
        <v>1</v>
      </c>
      <c r="AMG165" s="7"/>
      <c r="AMH165" s="7"/>
    </row>
    <row r="166" spans="1:1022">
      <c r="B166" s="14"/>
      <c r="C166" s="14" t="s">
        <v>15</v>
      </c>
      <c r="D166" s="7"/>
      <c r="E166" s="216"/>
      <c r="F166" s="7"/>
      <c r="G166" s="16">
        <f t="shared" si="318"/>
        <v>0</v>
      </c>
      <c r="H166" s="122" t="s">
        <v>68</v>
      </c>
      <c r="I166" s="122" t="s">
        <v>13</v>
      </c>
      <c r="J166" s="122" t="s">
        <v>208</v>
      </c>
      <c r="K166" s="147" t="str">
        <f>Eingabetabelle!$K$5</f>
        <v>Wasser</v>
      </c>
      <c r="L166" s="147" t="str">
        <f t="shared" si="337"/>
        <v>17x2FBHTeppichWasser</v>
      </c>
      <c r="M166" s="147">
        <f>MATCH($L166,Daten!$S$3:$S$50,0)+2</f>
        <v>3</v>
      </c>
      <c r="N166" s="17"/>
      <c r="O166" s="17"/>
      <c r="P166" s="3"/>
      <c r="Q166" s="3"/>
      <c r="R166" s="3"/>
      <c r="S166" s="3"/>
      <c r="T166" s="3"/>
      <c r="U166" s="227">
        <f>IF(T166&gt;0,T166,DH!$J$2-DH!$K$2)</f>
        <v>7</v>
      </c>
      <c r="V166" s="30">
        <f t="shared" si="338"/>
        <v>0</v>
      </c>
      <c r="W166" s="13">
        <f t="shared" si="339"/>
        <v>6000</v>
      </c>
      <c r="X166" s="15"/>
      <c r="Y166" s="218">
        <f t="shared" ca="1" si="340"/>
        <v>0</v>
      </c>
      <c r="Z166" s="134">
        <f t="shared" ca="1" si="341"/>
        <v>0</v>
      </c>
      <c r="AA166" s="134">
        <f t="shared" ca="1" si="342"/>
        <v>0</v>
      </c>
      <c r="AB166" s="233">
        <f t="shared" ca="1" si="343"/>
        <v>0</v>
      </c>
      <c r="AC166" s="233">
        <f t="shared" ca="1" si="344"/>
        <v>0</v>
      </c>
      <c r="AD166" s="7"/>
      <c r="AE166" s="152">
        <f t="shared" ca="1" si="345"/>
        <v>4</v>
      </c>
      <c r="AF166" s="13">
        <f ca="1">($E$1-U166/2)-INDIRECT(ADDRESS(ROW()-4,COLUMN()-2))</f>
        <v>17.5</v>
      </c>
      <c r="AG166" s="230">
        <f t="shared" ca="1" si="346"/>
        <v>0</v>
      </c>
      <c r="AH166" s="230" t="str">
        <f t="shared" si="329"/>
        <v/>
      </c>
      <c r="AI166" s="9"/>
      <c r="AL166" s="7">
        <f t="shared" ca="1" si="347"/>
        <v>4</v>
      </c>
      <c r="AM166" s="7">
        <f t="shared" si="348"/>
        <v>0</v>
      </c>
      <c r="AN166" s="7">
        <f t="shared" si="349"/>
        <v>0</v>
      </c>
      <c r="AO166" s="7">
        <f t="shared" ca="1" si="350"/>
        <v>3.5</v>
      </c>
      <c r="AP166" s="7">
        <f t="shared" ca="1" si="351"/>
        <v>3</v>
      </c>
      <c r="AQ166" s="7">
        <f t="shared" ca="1" si="352"/>
        <v>2.2000000000000002</v>
      </c>
      <c r="AR166" s="7">
        <f t="shared" ca="1" si="353"/>
        <v>1</v>
      </c>
      <c r="AMG166" s="7"/>
      <c r="AMH166" s="7"/>
    </row>
    <row r="167" spans="1:1022">
      <c r="B167" s="14"/>
      <c r="C167" s="14" t="s">
        <v>16</v>
      </c>
      <c r="D167" s="7"/>
      <c r="E167" s="216"/>
      <c r="F167" s="7"/>
      <c r="G167" s="16">
        <f t="shared" si="318"/>
        <v>0</v>
      </c>
      <c r="H167" s="122" t="s">
        <v>68</v>
      </c>
      <c r="I167" s="122" t="s">
        <v>13</v>
      </c>
      <c r="J167" s="122" t="s">
        <v>208</v>
      </c>
      <c r="K167" s="147" t="str">
        <f>Eingabetabelle!$K$5</f>
        <v>Wasser</v>
      </c>
      <c r="L167" s="147" t="str">
        <f t="shared" si="337"/>
        <v>17x2FBHTeppichWasser</v>
      </c>
      <c r="M167" s="147">
        <f>MATCH($L167,Daten!$S$3:$S$50,0)+2</f>
        <v>3</v>
      </c>
      <c r="N167" s="17"/>
      <c r="O167" s="17"/>
      <c r="P167" s="3"/>
      <c r="Q167" s="3"/>
      <c r="R167" s="3"/>
      <c r="S167" s="3"/>
      <c r="T167" s="3"/>
      <c r="U167" s="227">
        <f>IF(T167&gt;0,T167,DH!$J$2-DH!$K$2)</f>
        <v>7</v>
      </c>
      <c r="V167" s="30">
        <f t="shared" si="338"/>
        <v>0</v>
      </c>
      <c r="W167" s="13">
        <f t="shared" si="339"/>
        <v>6000</v>
      </c>
      <c r="X167" s="15"/>
      <c r="Y167" s="218">
        <f t="shared" ca="1" si="340"/>
        <v>0</v>
      </c>
      <c r="Z167" s="134">
        <f t="shared" ca="1" si="341"/>
        <v>0</v>
      </c>
      <c r="AA167" s="134">
        <f t="shared" ca="1" si="342"/>
        <v>0</v>
      </c>
      <c r="AB167" s="233">
        <f t="shared" ca="1" si="343"/>
        <v>0</v>
      </c>
      <c r="AC167" s="233">
        <f t="shared" ca="1" si="344"/>
        <v>0</v>
      </c>
      <c r="AD167" s="7"/>
      <c r="AE167" s="152">
        <f t="shared" ca="1" si="345"/>
        <v>4</v>
      </c>
      <c r="AF167" s="13">
        <f ca="1">($E$1-U167/2)-INDIRECT(ADDRESS(ROW()-5,COLUMN()-2))</f>
        <v>17.5</v>
      </c>
      <c r="AG167" s="230">
        <f t="shared" ca="1" si="346"/>
        <v>0</v>
      </c>
      <c r="AH167" s="230" t="str">
        <f t="shared" si="329"/>
        <v/>
      </c>
      <c r="AI167" s="9"/>
      <c r="AL167" s="7">
        <f t="shared" ca="1" si="347"/>
        <v>4</v>
      </c>
      <c r="AM167" s="7">
        <f t="shared" si="348"/>
        <v>0</v>
      </c>
      <c r="AN167" s="7">
        <f t="shared" si="349"/>
        <v>0</v>
      </c>
      <c r="AO167" s="7">
        <f t="shared" ca="1" si="350"/>
        <v>3.5</v>
      </c>
      <c r="AP167" s="7">
        <f t="shared" ca="1" si="351"/>
        <v>3</v>
      </c>
      <c r="AQ167" s="7">
        <f t="shared" ca="1" si="352"/>
        <v>2.2000000000000002</v>
      </c>
      <c r="AR167" s="7">
        <f t="shared" ca="1" si="353"/>
        <v>1</v>
      </c>
      <c r="AMG167" s="7"/>
      <c r="AMH167" s="7"/>
    </row>
    <row r="168" spans="1:1022">
      <c r="B168" s="14"/>
      <c r="C168" s="14" t="s">
        <v>17</v>
      </c>
      <c r="D168" s="7"/>
      <c r="E168" s="216"/>
      <c r="F168" s="7"/>
      <c r="G168" s="16">
        <f t="shared" si="318"/>
        <v>0</v>
      </c>
      <c r="H168" s="122" t="s">
        <v>68</v>
      </c>
      <c r="I168" s="122" t="s">
        <v>13</v>
      </c>
      <c r="J168" s="122" t="s">
        <v>208</v>
      </c>
      <c r="K168" s="147" t="str">
        <f>Eingabetabelle!$K$5</f>
        <v>Wasser</v>
      </c>
      <c r="L168" s="147" t="str">
        <f t="shared" si="337"/>
        <v>17x2FBHTeppichWasser</v>
      </c>
      <c r="M168" s="147">
        <f>MATCH($L168,Daten!$S$3:$S$50,0)+2</f>
        <v>3</v>
      </c>
      <c r="N168" s="17"/>
      <c r="O168" s="17"/>
      <c r="P168" s="3"/>
      <c r="Q168" s="3"/>
      <c r="R168" s="3"/>
      <c r="S168" s="3"/>
      <c r="T168" s="3"/>
      <c r="U168" s="227">
        <f>IF(T168&gt;0,T168,DH!$J$2-DH!$K$2)</f>
        <v>7</v>
      </c>
      <c r="V168" s="30">
        <f t="shared" si="338"/>
        <v>0</v>
      </c>
      <c r="W168" s="13">
        <f t="shared" si="339"/>
        <v>6000</v>
      </c>
      <c r="X168" s="15"/>
      <c r="Y168" s="218">
        <f t="shared" ca="1" si="340"/>
        <v>0</v>
      </c>
      <c r="Z168" s="134">
        <f t="shared" ca="1" si="341"/>
        <v>0</v>
      </c>
      <c r="AA168" s="134">
        <f t="shared" ca="1" si="342"/>
        <v>0</v>
      </c>
      <c r="AB168" s="233">
        <f t="shared" ca="1" si="343"/>
        <v>0</v>
      </c>
      <c r="AC168" s="233">
        <f t="shared" ca="1" si="344"/>
        <v>0</v>
      </c>
      <c r="AD168" s="7"/>
      <c r="AE168" s="152">
        <f t="shared" ca="1" si="345"/>
        <v>4</v>
      </c>
      <c r="AF168" s="13">
        <f ca="1">($E$1-U168/2)-INDIRECT(ADDRESS(ROW()-6,COLUMN()-2))</f>
        <v>17.5</v>
      </c>
      <c r="AG168" s="230">
        <f t="shared" ca="1" si="346"/>
        <v>0</v>
      </c>
      <c r="AH168" s="230" t="str">
        <f t="shared" si="329"/>
        <v/>
      </c>
      <c r="AI168" s="9"/>
      <c r="AL168" s="7">
        <f t="shared" ca="1" si="347"/>
        <v>4</v>
      </c>
      <c r="AM168" s="7">
        <f t="shared" si="348"/>
        <v>0</v>
      </c>
      <c r="AN168" s="7">
        <f t="shared" si="349"/>
        <v>0</v>
      </c>
      <c r="AO168" s="7">
        <f t="shared" ca="1" si="350"/>
        <v>3.5</v>
      </c>
      <c r="AP168" s="7">
        <f t="shared" ca="1" si="351"/>
        <v>3</v>
      </c>
      <c r="AQ168" s="7">
        <f t="shared" ca="1" si="352"/>
        <v>2.2000000000000002</v>
      </c>
      <c r="AR168" s="7">
        <f t="shared" ca="1" si="353"/>
        <v>1</v>
      </c>
      <c r="AMG168" s="7"/>
      <c r="AMH168" s="7"/>
    </row>
    <row r="169" spans="1:1022">
      <c r="A169">
        <v>24</v>
      </c>
      <c r="B169" s="32" t="str">
        <f ca="1">INDIRECT(ADDRESS($A169+1,1,1,1,"Eingabetabelle"))</f>
        <v>OG</v>
      </c>
      <c r="C169" s="32" t="str">
        <f ca="1">INDIRECT(ADDRESS($A169+1,2,1,1,"Eingabetabelle"))</f>
        <v>Raum_3</v>
      </c>
      <c r="D169" s="32" t="str">
        <f ca="1">IF(Eingabetabelle!$K$4="X",INDIRECT(ADDRESS(7,14,1,1,CONCATENATE($B169,"_",$C169))),INDIRECT(ADDRESS($A169+1,3,1,1,"Eingabetabelle")))</f>
        <v>Testraum</v>
      </c>
      <c r="E169" s="215">
        <f ca="1">IF(Eingabetabelle!$K$4="X",INDIRECT(ADDRESS(62,18,1,1,CONCATENATE($B169,"_",$C169))),INDIRECT(ADDRESS($A169+1,4,1,1,"Eingabetabelle")))</f>
        <v>0</v>
      </c>
      <c r="F169" s="32">
        <f ca="1">IF(Eingabetabelle!$K$4="X",INDIRECT(ADDRESS(17,7,1,1,CONCATENATE($B169,"_",$C169))),INDIRECT(ADDRESS($A169+1,5,1,1,"Eingabetabelle")))</f>
        <v>0</v>
      </c>
      <c r="G169" s="16">
        <f t="shared" si="318"/>
        <v>0</v>
      </c>
      <c r="H169" s="16"/>
      <c r="I169" s="16"/>
      <c r="J169" s="16"/>
      <c r="K169" s="147"/>
      <c r="L169" s="147"/>
      <c r="M169" s="147"/>
      <c r="N169" s="1">
        <f>SUM(N170:N175)</f>
        <v>0</v>
      </c>
      <c r="O169" s="5"/>
      <c r="Q169" s="1">
        <f>SUM(Q170:Q175)</f>
        <v>0</v>
      </c>
      <c r="U169" s="227"/>
      <c r="V169" s="14">
        <f>SUM(N169:P169)</f>
        <v>0</v>
      </c>
      <c r="W169" s="13"/>
      <c r="X169" s="15">
        <f>SUM(N170:N175)</f>
        <v>0</v>
      </c>
      <c r="Y169" s="219"/>
      <c r="Z169" s="134"/>
      <c r="AA169" s="134"/>
      <c r="AB169" s="233"/>
      <c r="AC169" s="233"/>
      <c r="AD169" s="32">
        <f ca="1">IF(Eingabetabelle!$K$4="X",INDIRECT(ADDRESS(9,7,1,1,CONCATENATE($B169,"_",$C169))),INDIRECT(ADDRESS($A169+1,6,1,1,"Eingabetabelle")))</f>
        <v>24</v>
      </c>
      <c r="AE169" s="152"/>
      <c r="AF169" s="13"/>
      <c r="AG169" s="230"/>
      <c r="AH169" s="230"/>
      <c r="AI169" s="9">
        <f ca="1">SUM(AG170:AG175)</f>
        <v>0</v>
      </c>
      <c r="AJ169" s="7">
        <f ca="1">AI169-E169</f>
        <v>0</v>
      </c>
      <c r="AK169" s="237" t="str">
        <f ca="1">IF(E169&gt;0,AI169/E169,"")</f>
        <v/>
      </c>
      <c r="AMG169" s="7"/>
      <c r="AMH169" s="7"/>
    </row>
    <row r="170" spans="1:1022">
      <c r="B170" s="14"/>
      <c r="C170" s="14" t="s">
        <v>12</v>
      </c>
      <c r="D170" s="7"/>
      <c r="E170" s="216"/>
      <c r="F170" s="7"/>
      <c r="G170" s="16">
        <f t="shared" si="318"/>
        <v>0</v>
      </c>
      <c r="H170" s="122" t="s">
        <v>68</v>
      </c>
      <c r="I170" s="122" t="s">
        <v>13</v>
      </c>
      <c r="J170" s="122" t="s">
        <v>208</v>
      </c>
      <c r="K170" s="147" t="str">
        <f>Eingabetabelle!$K$5</f>
        <v>Wasser</v>
      </c>
      <c r="L170" s="147" t="str">
        <f t="shared" ref="L170:L175" si="354">H170&amp;I170&amp;J170&amp;K170</f>
        <v>17x2FBHTeppichWasser</v>
      </c>
      <c r="M170" s="147">
        <f>MATCH($L170,Daten!$S$3:$S$50,0)+2</f>
        <v>3</v>
      </c>
      <c r="N170" s="17"/>
      <c r="O170" s="17"/>
      <c r="P170" s="3"/>
      <c r="Q170" s="3"/>
      <c r="R170" s="3"/>
      <c r="S170" s="3"/>
      <c r="T170" s="3"/>
      <c r="U170" s="227">
        <f>IF(T170&gt;0,T170,DH!$J$2-DH!$K$2)</f>
        <v>7</v>
      </c>
      <c r="V170" s="30">
        <f t="shared" ref="V170:V175" si="355">P170+N170+O170</f>
        <v>0</v>
      </c>
      <c r="W170" s="13">
        <f t="shared" ref="W170:W175" si="356">$E$3</f>
        <v>6000</v>
      </c>
      <c r="X170" s="15"/>
      <c r="Y170" s="218">
        <f t="shared" ref="Y170:Y175" ca="1" si="357">INDIRECT(ADDRESS($M170,4,1,0,"Daten"),0)*Z170*Z170*V170</f>
        <v>0</v>
      </c>
      <c r="Z170" s="134">
        <f t="shared" ref="Z170:Z175" ca="1" si="358">AA170+AB170+AC170</f>
        <v>0</v>
      </c>
      <c r="AA170" s="134">
        <f t="shared" ref="AA170:AA175" ca="1" si="359">60*(AG170)/(INDIRECT(ADDRESS($M170,5,1,0,"Daten"),0)*(U170))</f>
        <v>0</v>
      </c>
      <c r="AB170" s="233">
        <f t="shared" ref="AB170:AB175" ca="1" si="360">IF(O$213&gt;0,60*((AG$213/O$213)*O170)/(INDIRECT(ADDRESS($M170,5,1,0,"Daten"),0)*($E$1-$E$2)),0)</f>
        <v>0</v>
      </c>
      <c r="AC170" s="233">
        <f t="shared" ref="AC170:AC175" ca="1" si="361">IF(P$220&gt;0,60*(P170*AG$220/P$220)/(INDIRECT(ADDRESS($M170,5,1,0,"Daten"),0)*($E$1-$E$2)),0)</f>
        <v>0</v>
      </c>
      <c r="AD170" s="7"/>
      <c r="AE170" s="152">
        <f t="shared" ref="AE170:AE175" ca="1" si="362">AL170+AM170+AN170</f>
        <v>4</v>
      </c>
      <c r="AF170" s="13">
        <f ca="1">($E$1-U170/2)-INDIRECT(ADDRESS(ROW()-1,COLUMN()-2))</f>
        <v>17.5</v>
      </c>
      <c r="AG170" s="230">
        <f t="shared" ref="AG170:AG175" ca="1" si="363">$AE170*$AF170*$Q170</f>
        <v>0</v>
      </c>
      <c r="AH170" s="230" t="str">
        <f t="shared" si="329"/>
        <v/>
      </c>
      <c r="AI170" s="9"/>
      <c r="AL170" s="7">
        <f t="shared" ref="AL170:AL175" ca="1" si="364">IF($G170&lt;0.1,(($G170-0.05)*(AP170-AO170)/0.05)+AO170,0)</f>
        <v>4</v>
      </c>
      <c r="AM170" s="7">
        <f t="shared" ref="AM170:AM175" si="365">IF($G170&lt;0.2,IF($G170&gt;=0.1,(($G170-0.1)*(AQ170-AP170)/0.1)+AP170,0),0)</f>
        <v>0</v>
      </c>
      <c r="AN170" s="7">
        <f t="shared" ref="AN170:AN175" si="366">IF($G170&gt;=0.2,(($G170-0.2)*(AR170-AQ170)/0.3)+AQ170,0)</f>
        <v>0</v>
      </c>
      <c r="AO170" s="7">
        <f t="shared" ref="AO170:AO175" ca="1" si="367">INDIRECT(ADDRESS($M170,10,1,0,"Daten"),0)</f>
        <v>3.5</v>
      </c>
      <c r="AP170" s="7">
        <f t="shared" ref="AP170:AP175" ca="1" si="368">INDIRECT(ADDRESS($M170,11,1,0,"Daten"),0)</f>
        <v>3</v>
      </c>
      <c r="AQ170" s="7">
        <f t="shared" ref="AQ170:AQ175" ca="1" si="369">INDIRECT(ADDRESS($M170,12,1,0,"Daten"),0)</f>
        <v>2.2000000000000002</v>
      </c>
      <c r="AR170" s="7">
        <f t="shared" ref="AR170:AR175" ca="1" si="370">INDIRECT(ADDRESS($M170,13,1,0,"Daten"),0)</f>
        <v>1</v>
      </c>
      <c r="AMG170" s="7"/>
      <c r="AMH170" s="7"/>
    </row>
    <row r="171" spans="1:1022">
      <c r="B171" s="14"/>
      <c r="C171" s="14" t="s">
        <v>14</v>
      </c>
      <c r="D171" s="7"/>
      <c r="E171" s="216"/>
      <c r="F171" s="7"/>
      <c r="G171" s="16">
        <f t="shared" si="318"/>
        <v>0</v>
      </c>
      <c r="H171" s="122" t="s">
        <v>68</v>
      </c>
      <c r="I171" s="122" t="s">
        <v>13</v>
      </c>
      <c r="J171" s="122" t="s">
        <v>208</v>
      </c>
      <c r="K171" s="147" t="str">
        <f>Eingabetabelle!$K$5</f>
        <v>Wasser</v>
      </c>
      <c r="L171" s="147" t="str">
        <f t="shared" si="354"/>
        <v>17x2FBHTeppichWasser</v>
      </c>
      <c r="M171" s="147">
        <f>MATCH($L171,Daten!$S$3:$S$50,0)+2</f>
        <v>3</v>
      </c>
      <c r="N171" s="17"/>
      <c r="O171" s="17"/>
      <c r="P171" s="3"/>
      <c r="Q171" s="3"/>
      <c r="R171" s="3"/>
      <c r="S171" s="3"/>
      <c r="T171" s="3"/>
      <c r="U171" s="227">
        <f>IF(T171&gt;0,T171,DH!$J$2-DH!$K$2)</f>
        <v>7</v>
      </c>
      <c r="V171" s="30">
        <f t="shared" si="355"/>
        <v>0</v>
      </c>
      <c r="W171" s="13">
        <f t="shared" si="356"/>
        <v>6000</v>
      </c>
      <c r="X171" s="15"/>
      <c r="Y171" s="218">
        <f t="shared" ca="1" si="357"/>
        <v>0</v>
      </c>
      <c r="Z171" s="134">
        <f t="shared" ca="1" si="358"/>
        <v>0</v>
      </c>
      <c r="AA171" s="134">
        <f t="shared" ca="1" si="359"/>
        <v>0</v>
      </c>
      <c r="AB171" s="233">
        <f t="shared" ca="1" si="360"/>
        <v>0</v>
      </c>
      <c r="AC171" s="233">
        <f t="shared" ca="1" si="361"/>
        <v>0</v>
      </c>
      <c r="AD171" s="7"/>
      <c r="AE171" s="152">
        <f t="shared" ca="1" si="362"/>
        <v>4</v>
      </c>
      <c r="AF171" s="13">
        <f ca="1">($E$1-U171/2)-INDIRECT(ADDRESS(ROW()-2,COLUMN()-2))</f>
        <v>17.5</v>
      </c>
      <c r="AG171" s="230">
        <f t="shared" ca="1" si="363"/>
        <v>0</v>
      </c>
      <c r="AH171" s="230" t="str">
        <f t="shared" si="329"/>
        <v/>
      </c>
      <c r="AI171" s="9"/>
      <c r="AL171" s="7">
        <f t="shared" ca="1" si="364"/>
        <v>4</v>
      </c>
      <c r="AM171" s="7">
        <f t="shared" si="365"/>
        <v>0</v>
      </c>
      <c r="AN171" s="7">
        <f t="shared" si="366"/>
        <v>0</v>
      </c>
      <c r="AO171" s="7">
        <f t="shared" ca="1" si="367"/>
        <v>3.5</v>
      </c>
      <c r="AP171" s="7">
        <f t="shared" ca="1" si="368"/>
        <v>3</v>
      </c>
      <c r="AQ171" s="7">
        <f t="shared" ca="1" si="369"/>
        <v>2.2000000000000002</v>
      </c>
      <c r="AR171" s="7">
        <f t="shared" ca="1" si="370"/>
        <v>1</v>
      </c>
      <c r="AMG171" s="7"/>
      <c r="AMH171" s="7"/>
    </row>
    <row r="172" spans="1:1022">
      <c r="B172" s="14"/>
      <c r="C172" s="14" t="s">
        <v>15</v>
      </c>
      <c r="D172" s="7"/>
      <c r="E172" s="216"/>
      <c r="F172" s="7"/>
      <c r="G172" s="16">
        <f t="shared" si="318"/>
        <v>0</v>
      </c>
      <c r="H172" s="122" t="s">
        <v>68</v>
      </c>
      <c r="I172" s="122" t="s">
        <v>13</v>
      </c>
      <c r="J172" s="122" t="s">
        <v>208</v>
      </c>
      <c r="K172" s="147" t="str">
        <f>Eingabetabelle!$K$5</f>
        <v>Wasser</v>
      </c>
      <c r="L172" s="147" t="str">
        <f t="shared" si="354"/>
        <v>17x2FBHTeppichWasser</v>
      </c>
      <c r="M172" s="147">
        <f>MATCH($L172,Daten!$S$3:$S$50,0)+2</f>
        <v>3</v>
      </c>
      <c r="N172" s="17"/>
      <c r="O172" s="17"/>
      <c r="P172" s="3"/>
      <c r="Q172" s="3"/>
      <c r="R172" s="3"/>
      <c r="S172" s="3"/>
      <c r="T172" s="3"/>
      <c r="U172" s="227">
        <f>IF(T172&gt;0,T172,DH!$J$2-DH!$K$2)</f>
        <v>7</v>
      </c>
      <c r="V172" s="30">
        <f t="shared" si="355"/>
        <v>0</v>
      </c>
      <c r="W172" s="13">
        <f t="shared" si="356"/>
        <v>6000</v>
      </c>
      <c r="X172" s="15"/>
      <c r="Y172" s="218">
        <f t="shared" ca="1" si="357"/>
        <v>0</v>
      </c>
      <c r="Z172" s="134">
        <f t="shared" ca="1" si="358"/>
        <v>0</v>
      </c>
      <c r="AA172" s="134">
        <f t="shared" ca="1" si="359"/>
        <v>0</v>
      </c>
      <c r="AB172" s="233">
        <f t="shared" ca="1" si="360"/>
        <v>0</v>
      </c>
      <c r="AC172" s="233">
        <f t="shared" ca="1" si="361"/>
        <v>0</v>
      </c>
      <c r="AD172" s="7"/>
      <c r="AE172" s="152">
        <f t="shared" ca="1" si="362"/>
        <v>4</v>
      </c>
      <c r="AF172" s="13">
        <f ca="1">($E$1-U172/2)-INDIRECT(ADDRESS(ROW()-3,COLUMN()-2))</f>
        <v>17.5</v>
      </c>
      <c r="AG172" s="230">
        <f t="shared" ca="1" si="363"/>
        <v>0</v>
      </c>
      <c r="AH172" s="230" t="str">
        <f t="shared" si="329"/>
        <v/>
      </c>
      <c r="AI172" s="9"/>
      <c r="AL172" s="7">
        <f t="shared" ca="1" si="364"/>
        <v>4</v>
      </c>
      <c r="AM172" s="7">
        <f t="shared" si="365"/>
        <v>0</v>
      </c>
      <c r="AN172" s="7">
        <f t="shared" si="366"/>
        <v>0</v>
      </c>
      <c r="AO172" s="7">
        <f t="shared" ca="1" si="367"/>
        <v>3.5</v>
      </c>
      <c r="AP172" s="7">
        <f t="shared" ca="1" si="368"/>
        <v>3</v>
      </c>
      <c r="AQ172" s="7">
        <f t="shared" ca="1" si="369"/>
        <v>2.2000000000000002</v>
      </c>
      <c r="AR172" s="7">
        <f t="shared" ca="1" si="370"/>
        <v>1</v>
      </c>
      <c r="AMG172" s="7"/>
      <c r="AMH172" s="7"/>
    </row>
    <row r="173" spans="1:1022">
      <c r="B173" s="14"/>
      <c r="C173" s="14" t="s">
        <v>15</v>
      </c>
      <c r="D173" s="7"/>
      <c r="E173" s="216"/>
      <c r="F173" s="7"/>
      <c r="G173" s="16">
        <f t="shared" si="318"/>
        <v>0</v>
      </c>
      <c r="H173" s="122" t="s">
        <v>68</v>
      </c>
      <c r="I173" s="122" t="s">
        <v>13</v>
      </c>
      <c r="J173" s="122" t="s">
        <v>208</v>
      </c>
      <c r="K173" s="147" t="str">
        <f>Eingabetabelle!$K$5</f>
        <v>Wasser</v>
      </c>
      <c r="L173" s="147" t="str">
        <f t="shared" si="354"/>
        <v>17x2FBHTeppichWasser</v>
      </c>
      <c r="M173" s="147">
        <f>MATCH($L173,Daten!$S$3:$S$50,0)+2</f>
        <v>3</v>
      </c>
      <c r="N173" s="17"/>
      <c r="O173" s="17"/>
      <c r="P173" s="3"/>
      <c r="Q173" s="3"/>
      <c r="R173" s="3"/>
      <c r="S173" s="3"/>
      <c r="T173" s="3"/>
      <c r="U173" s="227">
        <f>IF(T173&gt;0,T173,DH!$J$2-DH!$K$2)</f>
        <v>7</v>
      </c>
      <c r="V173" s="30">
        <f t="shared" si="355"/>
        <v>0</v>
      </c>
      <c r="W173" s="13">
        <f t="shared" si="356"/>
        <v>6000</v>
      </c>
      <c r="X173" s="15"/>
      <c r="Y173" s="218">
        <f t="shared" ca="1" si="357"/>
        <v>0</v>
      </c>
      <c r="Z173" s="134">
        <f t="shared" ca="1" si="358"/>
        <v>0</v>
      </c>
      <c r="AA173" s="134">
        <f t="shared" ca="1" si="359"/>
        <v>0</v>
      </c>
      <c r="AB173" s="233">
        <f t="shared" ca="1" si="360"/>
        <v>0</v>
      </c>
      <c r="AC173" s="233">
        <f t="shared" ca="1" si="361"/>
        <v>0</v>
      </c>
      <c r="AD173" s="7"/>
      <c r="AE173" s="152">
        <f t="shared" ca="1" si="362"/>
        <v>4</v>
      </c>
      <c r="AF173" s="13">
        <f ca="1">($E$1-U173/2)-INDIRECT(ADDRESS(ROW()-4,COLUMN()-2))</f>
        <v>17.5</v>
      </c>
      <c r="AG173" s="230">
        <f t="shared" ca="1" si="363"/>
        <v>0</v>
      </c>
      <c r="AH173" s="230" t="str">
        <f t="shared" si="329"/>
        <v/>
      </c>
      <c r="AI173" s="9"/>
      <c r="AL173" s="7">
        <f t="shared" ca="1" si="364"/>
        <v>4</v>
      </c>
      <c r="AM173" s="7">
        <f t="shared" si="365"/>
        <v>0</v>
      </c>
      <c r="AN173" s="7">
        <f t="shared" si="366"/>
        <v>0</v>
      </c>
      <c r="AO173" s="7">
        <f t="shared" ca="1" si="367"/>
        <v>3.5</v>
      </c>
      <c r="AP173" s="7">
        <f t="shared" ca="1" si="368"/>
        <v>3</v>
      </c>
      <c r="AQ173" s="7">
        <f t="shared" ca="1" si="369"/>
        <v>2.2000000000000002</v>
      </c>
      <c r="AR173" s="7">
        <f t="shared" ca="1" si="370"/>
        <v>1</v>
      </c>
      <c r="AMG173" s="7"/>
      <c r="AMH173" s="7"/>
    </row>
    <row r="174" spans="1:1022">
      <c r="B174" s="14"/>
      <c r="C174" s="14" t="s">
        <v>16</v>
      </c>
      <c r="D174" s="7"/>
      <c r="E174" s="216"/>
      <c r="F174" s="7"/>
      <c r="G174" s="16">
        <f t="shared" si="318"/>
        <v>0</v>
      </c>
      <c r="H174" s="122" t="s">
        <v>68</v>
      </c>
      <c r="I174" s="122" t="s">
        <v>13</v>
      </c>
      <c r="J174" s="122" t="s">
        <v>208</v>
      </c>
      <c r="K174" s="147" t="str">
        <f>Eingabetabelle!$K$5</f>
        <v>Wasser</v>
      </c>
      <c r="L174" s="147" t="str">
        <f t="shared" si="354"/>
        <v>17x2FBHTeppichWasser</v>
      </c>
      <c r="M174" s="147">
        <f>MATCH($L174,Daten!$S$3:$S$50,0)+2</f>
        <v>3</v>
      </c>
      <c r="N174" s="17"/>
      <c r="O174" s="17"/>
      <c r="P174" s="3"/>
      <c r="Q174" s="3"/>
      <c r="R174" s="3"/>
      <c r="S174" s="3"/>
      <c r="T174" s="3"/>
      <c r="U174" s="227">
        <f>IF(T174&gt;0,T174,DH!$J$2-DH!$K$2)</f>
        <v>7</v>
      </c>
      <c r="V174" s="30">
        <f t="shared" si="355"/>
        <v>0</v>
      </c>
      <c r="W174" s="13">
        <f t="shared" si="356"/>
        <v>6000</v>
      </c>
      <c r="X174" s="15"/>
      <c r="Y174" s="218">
        <f t="shared" ca="1" si="357"/>
        <v>0</v>
      </c>
      <c r="Z174" s="134">
        <f t="shared" ca="1" si="358"/>
        <v>0</v>
      </c>
      <c r="AA174" s="134">
        <f t="shared" ca="1" si="359"/>
        <v>0</v>
      </c>
      <c r="AB174" s="233">
        <f t="shared" ca="1" si="360"/>
        <v>0</v>
      </c>
      <c r="AC174" s="233">
        <f t="shared" ca="1" si="361"/>
        <v>0</v>
      </c>
      <c r="AD174" s="7"/>
      <c r="AE174" s="152">
        <f t="shared" ca="1" si="362"/>
        <v>4</v>
      </c>
      <c r="AF174" s="13">
        <f ca="1">($E$1-U174/2)-INDIRECT(ADDRESS(ROW()-5,COLUMN()-2))</f>
        <v>17.5</v>
      </c>
      <c r="AG174" s="230">
        <f t="shared" ca="1" si="363"/>
        <v>0</v>
      </c>
      <c r="AH174" s="230" t="str">
        <f t="shared" si="329"/>
        <v/>
      </c>
      <c r="AI174" s="9"/>
      <c r="AL174" s="7">
        <f t="shared" ca="1" si="364"/>
        <v>4</v>
      </c>
      <c r="AM174" s="7">
        <f t="shared" si="365"/>
        <v>0</v>
      </c>
      <c r="AN174" s="7">
        <f t="shared" si="366"/>
        <v>0</v>
      </c>
      <c r="AO174" s="7">
        <f t="shared" ca="1" si="367"/>
        <v>3.5</v>
      </c>
      <c r="AP174" s="7">
        <f t="shared" ca="1" si="368"/>
        <v>3</v>
      </c>
      <c r="AQ174" s="7">
        <f t="shared" ca="1" si="369"/>
        <v>2.2000000000000002</v>
      </c>
      <c r="AR174" s="7">
        <f t="shared" ca="1" si="370"/>
        <v>1</v>
      </c>
      <c r="AMG174" s="7"/>
      <c r="AMH174" s="7"/>
    </row>
    <row r="175" spans="1:1022">
      <c r="B175" s="14"/>
      <c r="C175" s="14" t="s">
        <v>17</v>
      </c>
      <c r="D175" s="7"/>
      <c r="E175" s="216"/>
      <c r="F175" s="7"/>
      <c r="G175" s="16">
        <f t="shared" si="318"/>
        <v>0</v>
      </c>
      <c r="H175" s="122" t="s">
        <v>68</v>
      </c>
      <c r="I175" s="122" t="s">
        <v>13</v>
      </c>
      <c r="J175" s="122" t="s">
        <v>208</v>
      </c>
      <c r="K175" s="147" t="str">
        <f>Eingabetabelle!$K$5</f>
        <v>Wasser</v>
      </c>
      <c r="L175" s="147" t="str">
        <f t="shared" si="354"/>
        <v>17x2FBHTeppichWasser</v>
      </c>
      <c r="M175" s="147">
        <f>MATCH($L175,Daten!$S$3:$S$50,0)+2</f>
        <v>3</v>
      </c>
      <c r="N175" s="17"/>
      <c r="O175" s="17"/>
      <c r="P175" s="3"/>
      <c r="Q175" s="3"/>
      <c r="R175" s="3"/>
      <c r="S175" s="3"/>
      <c r="T175" s="3"/>
      <c r="U175" s="227">
        <f>IF(T175&gt;0,T175,DH!$J$2-DH!$K$2)</f>
        <v>7</v>
      </c>
      <c r="V175" s="30">
        <f t="shared" si="355"/>
        <v>0</v>
      </c>
      <c r="W175" s="13">
        <f t="shared" si="356"/>
        <v>6000</v>
      </c>
      <c r="X175" s="15"/>
      <c r="Y175" s="218">
        <f t="shared" ca="1" si="357"/>
        <v>0</v>
      </c>
      <c r="Z175" s="134">
        <f t="shared" ca="1" si="358"/>
        <v>0</v>
      </c>
      <c r="AA175" s="134">
        <f t="shared" ca="1" si="359"/>
        <v>0</v>
      </c>
      <c r="AB175" s="233">
        <f t="shared" ca="1" si="360"/>
        <v>0</v>
      </c>
      <c r="AC175" s="233">
        <f t="shared" ca="1" si="361"/>
        <v>0</v>
      </c>
      <c r="AD175" s="7"/>
      <c r="AE175" s="152">
        <f t="shared" ca="1" si="362"/>
        <v>4</v>
      </c>
      <c r="AF175" s="13">
        <f ca="1">($E$1-U175/2)-INDIRECT(ADDRESS(ROW()-6,COLUMN()-2))</f>
        <v>17.5</v>
      </c>
      <c r="AG175" s="230">
        <f t="shared" ca="1" si="363"/>
        <v>0</v>
      </c>
      <c r="AH175" s="230" t="str">
        <f t="shared" si="329"/>
        <v/>
      </c>
      <c r="AI175" s="9"/>
      <c r="AL175" s="7">
        <f t="shared" ca="1" si="364"/>
        <v>4</v>
      </c>
      <c r="AM175" s="7">
        <f t="shared" si="365"/>
        <v>0</v>
      </c>
      <c r="AN175" s="7">
        <f t="shared" si="366"/>
        <v>0</v>
      </c>
      <c r="AO175" s="7">
        <f t="shared" ca="1" si="367"/>
        <v>3.5</v>
      </c>
      <c r="AP175" s="7">
        <f t="shared" ca="1" si="368"/>
        <v>3</v>
      </c>
      <c r="AQ175" s="7">
        <f t="shared" ca="1" si="369"/>
        <v>2.2000000000000002</v>
      </c>
      <c r="AR175" s="7">
        <f t="shared" ca="1" si="370"/>
        <v>1</v>
      </c>
      <c r="AMG175" s="7"/>
      <c r="AMH175" s="7"/>
    </row>
    <row r="176" spans="1:1022">
      <c r="A176">
        <v>25</v>
      </c>
      <c r="B176" s="32" t="str">
        <f ca="1">INDIRECT(ADDRESS($A176+1,1,1,1,"Eingabetabelle"))</f>
        <v>OG</v>
      </c>
      <c r="C176" s="32" t="str">
        <f ca="1">INDIRECT(ADDRESS($A176+1,2,1,1,"Eingabetabelle"))</f>
        <v>Raum_4</v>
      </c>
      <c r="D176" s="32" t="str">
        <f ca="1">IF(Eingabetabelle!$K$4="X",INDIRECT(ADDRESS(7,14,1,1,CONCATENATE($B176,"_",$C176))),INDIRECT(ADDRESS($A176+1,3,1,1,"Eingabetabelle")))</f>
        <v>Testraum</v>
      </c>
      <c r="E176" s="215">
        <f ca="1">IF(Eingabetabelle!$K$4="X",INDIRECT(ADDRESS(62,18,1,1,CONCATENATE($B176,"_",$C176))),INDIRECT(ADDRESS($A176+1,4,1,1,"Eingabetabelle")))</f>
        <v>0</v>
      </c>
      <c r="F176" s="32">
        <f ca="1">IF(Eingabetabelle!$K$4="X",INDIRECT(ADDRESS(17,7,1,1,CONCATENATE($B176,"_",$C176))),INDIRECT(ADDRESS($A176+1,5,1,1,"Eingabetabelle")))</f>
        <v>0</v>
      </c>
      <c r="G176" s="16">
        <f t="shared" si="318"/>
        <v>0</v>
      </c>
      <c r="H176" s="16"/>
      <c r="I176" s="16"/>
      <c r="J176" s="16"/>
      <c r="K176" s="147"/>
      <c r="L176" s="147"/>
      <c r="M176" s="147"/>
      <c r="N176" s="1">
        <f>SUM(N177:N182)</f>
        <v>0</v>
      </c>
      <c r="Q176" s="1">
        <f>SUM(Q177:Q182)</f>
        <v>0</v>
      </c>
      <c r="U176" s="227"/>
      <c r="V176" s="14"/>
      <c r="W176" s="13"/>
      <c r="X176" s="15">
        <f>SUM(N177:N182)</f>
        <v>0</v>
      </c>
      <c r="Y176" s="219"/>
      <c r="Z176" s="134"/>
      <c r="AA176" s="134"/>
      <c r="AB176" s="233"/>
      <c r="AC176" s="233"/>
      <c r="AD176" s="32">
        <f ca="1">IF(Eingabetabelle!$K$4="X",INDIRECT(ADDRESS(9,7,1,1,CONCATENATE($B176,"_",$C176))),INDIRECT(ADDRESS($A176+1,6,1,1,"Eingabetabelle")))</f>
        <v>24</v>
      </c>
      <c r="AE176" s="152"/>
      <c r="AF176" s="13"/>
      <c r="AG176" s="231"/>
      <c r="AH176" s="230"/>
      <c r="AI176" s="9">
        <f ca="1">SUM(AG177:AG182)</f>
        <v>0</v>
      </c>
      <c r="AJ176" s="7">
        <f ca="1">AI176-E176</f>
        <v>0</v>
      </c>
      <c r="AK176" s="237" t="str">
        <f ca="1">IF(E176&gt;0,AI176/E176,"")</f>
        <v/>
      </c>
      <c r="AMG176" s="7"/>
      <c r="AMH176" s="7"/>
    </row>
    <row r="177" spans="1:1022">
      <c r="B177" s="14"/>
      <c r="C177" s="14" t="s">
        <v>12</v>
      </c>
      <c r="D177" s="7"/>
      <c r="E177" s="216"/>
      <c r="F177" s="7"/>
      <c r="G177" s="16">
        <f t="shared" si="318"/>
        <v>0</v>
      </c>
      <c r="H177" s="122" t="s">
        <v>68</v>
      </c>
      <c r="I177" s="122" t="s">
        <v>13</v>
      </c>
      <c r="J177" s="122" t="s">
        <v>208</v>
      </c>
      <c r="K177" s="147" t="str">
        <f>Eingabetabelle!$K$5</f>
        <v>Wasser</v>
      </c>
      <c r="L177" s="147" t="str">
        <f t="shared" ref="L177:L182" si="371">H177&amp;I177&amp;J177&amp;K177</f>
        <v>17x2FBHTeppichWasser</v>
      </c>
      <c r="M177" s="147">
        <f>MATCH($L177,Daten!$S$3:$S$50,0)+2</f>
        <v>3</v>
      </c>
      <c r="N177" s="17"/>
      <c r="O177" s="17"/>
      <c r="P177" s="3"/>
      <c r="Q177" s="3"/>
      <c r="R177" s="3"/>
      <c r="S177" s="3"/>
      <c r="T177" s="3"/>
      <c r="U177" s="227">
        <f>IF(T177&gt;0,T177,DH!$J$2-DH!$K$2)</f>
        <v>7</v>
      </c>
      <c r="V177" s="30">
        <f t="shared" ref="V177:V182" si="372">P177+N177+O177</f>
        <v>0</v>
      </c>
      <c r="W177" s="13">
        <f t="shared" ref="W177:W182" si="373">$E$3</f>
        <v>6000</v>
      </c>
      <c r="X177" s="15"/>
      <c r="Y177" s="218">
        <f t="shared" ref="Y177:Y182" ca="1" si="374">INDIRECT(ADDRESS($M177,4,1,0,"Daten"),0)*Z177*Z177*V177</f>
        <v>0</v>
      </c>
      <c r="Z177" s="134">
        <f t="shared" ref="Z177:Z182" ca="1" si="375">AA177+AB177+AC177</f>
        <v>0</v>
      </c>
      <c r="AA177" s="134">
        <f t="shared" ref="AA177:AA182" ca="1" si="376">60*(AG177)/(INDIRECT(ADDRESS($M177,5,1,0,"Daten"),0)*(U177))</f>
        <v>0</v>
      </c>
      <c r="AB177" s="233">
        <f t="shared" ref="AB177:AB182" ca="1" si="377">IF(O$213&gt;0,60*((AG$213/O$213)*O177)/(INDIRECT(ADDRESS($M177,5,1,0,"Daten"),0)*($E$1-$E$2)),0)</f>
        <v>0</v>
      </c>
      <c r="AC177" s="233">
        <f t="shared" ref="AC177:AC182" ca="1" si="378">IF(P$220&gt;0,60*(P177*AG$220/P$220)/(INDIRECT(ADDRESS($M177,5,1,0,"Daten"),0)*($E$1-$E$2)),0)</f>
        <v>0</v>
      </c>
      <c r="AD177" s="7"/>
      <c r="AE177" s="152">
        <f t="shared" ref="AE177:AE182" ca="1" si="379">AL177+AM177+AN177</f>
        <v>4</v>
      </c>
      <c r="AF177" s="13">
        <f ca="1">($E$1-U177/2)-INDIRECT(ADDRESS(ROW()-1,COLUMN()-2))</f>
        <v>17.5</v>
      </c>
      <c r="AG177" s="230">
        <f t="shared" ref="AG177:AG182" ca="1" si="380">$AE177*$AF177*$Q177</f>
        <v>0</v>
      </c>
      <c r="AH177" s="230" t="str">
        <f t="shared" si="329"/>
        <v/>
      </c>
      <c r="AI177" s="9"/>
      <c r="AL177" s="7">
        <f t="shared" ref="AL177:AL182" ca="1" si="381">IF($G177&lt;0.1,(($G177-0.05)*(AP177-AO177)/0.05)+AO177,0)</f>
        <v>4</v>
      </c>
      <c r="AM177" s="7">
        <f t="shared" ref="AM177:AM182" si="382">IF($G177&lt;0.2,IF($G177&gt;=0.1,(($G177-0.1)*(AQ177-AP177)/0.1)+AP177,0),0)</f>
        <v>0</v>
      </c>
      <c r="AN177" s="7">
        <f t="shared" ref="AN177:AN182" si="383">IF($G177&gt;=0.2,(($G177-0.2)*(AR177-AQ177)/0.3)+AQ177,0)</f>
        <v>0</v>
      </c>
      <c r="AO177" s="7">
        <f t="shared" ref="AO177:AO182" ca="1" si="384">INDIRECT(ADDRESS($M177,10,1,0,"Daten"),0)</f>
        <v>3.5</v>
      </c>
      <c r="AP177" s="7">
        <f t="shared" ref="AP177:AP182" ca="1" si="385">INDIRECT(ADDRESS($M177,11,1,0,"Daten"),0)</f>
        <v>3</v>
      </c>
      <c r="AQ177" s="7">
        <f t="shared" ref="AQ177:AQ182" ca="1" si="386">INDIRECT(ADDRESS($M177,12,1,0,"Daten"),0)</f>
        <v>2.2000000000000002</v>
      </c>
      <c r="AR177" s="7">
        <f t="shared" ref="AR177:AR182" ca="1" si="387">INDIRECT(ADDRESS($M177,13,1,0,"Daten"),0)</f>
        <v>1</v>
      </c>
      <c r="AMG177" s="7"/>
      <c r="AMH177" s="7"/>
    </row>
    <row r="178" spans="1:1022">
      <c r="B178" s="14"/>
      <c r="C178" s="14" t="s">
        <v>14</v>
      </c>
      <c r="D178" s="7"/>
      <c r="E178" s="216"/>
      <c r="F178" s="7"/>
      <c r="G178" s="16">
        <f t="shared" si="318"/>
        <v>0</v>
      </c>
      <c r="H178" s="122" t="s">
        <v>68</v>
      </c>
      <c r="I178" s="122" t="s">
        <v>13</v>
      </c>
      <c r="J178" s="122" t="s">
        <v>208</v>
      </c>
      <c r="K178" s="147" t="str">
        <f>Eingabetabelle!$K$5</f>
        <v>Wasser</v>
      </c>
      <c r="L178" s="147" t="str">
        <f t="shared" si="371"/>
        <v>17x2FBHTeppichWasser</v>
      </c>
      <c r="M178" s="147">
        <f>MATCH($L178,Daten!$S$3:$S$50,0)+2</f>
        <v>3</v>
      </c>
      <c r="N178" s="17"/>
      <c r="O178" s="17"/>
      <c r="P178" s="3"/>
      <c r="Q178" s="3"/>
      <c r="R178" s="3"/>
      <c r="S178" s="3"/>
      <c r="T178" s="3"/>
      <c r="U178" s="227">
        <f>IF(T178&gt;0,T178,DH!$J$2-DH!$K$2)</f>
        <v>7</v>
      </c>
      <c r="V178" s="30">
        <f t="shared" si="372"/>
        <v>0</v>
      </c>
      <c r="W178" s="13">
        <f t="shared" si="373"/>
        <v>6000</v>
      </c>
      <c r="X178" s="15"/>
      <c r="Y178" s="218">
        <f t="shared" ca="1" si="374"/>
        <v>0</v>
      </c>
      <c r="Z178" s="134">
        <f t="shared" ca="1" si="375"/>
        <v>0</v>
      </c>
      <c r="AA178" s="134">
        <f t="shared" ca="1" si="376"/>
        <v>0</v>
      </c>
      <c r="AB178" s="233">
        <f t="shared" ca="1" si="377"/>
        <v>0</v>
      </c>
      <c r="AC178" s="233">
        <f t="shared" ca="1" si="378"/>
        <v>0</v>
      </c>
      <c r="AD178" s="7"/>
      <c r="AE178" s="152">
        <f t="shared" ca="1" si="379"/>
        <v>4</v>
      </c>
      <c r="AF178" s="13">
        <f ca="1">($E$1-U178/2)-INDIRECT(ADDRESS(ROW()-2,COLUMN()-2))</f>
        <v>17.5</v>
      </c>
      <c r="AG178" s="230">
        <f t="shared" ca="1" si="380"/>
        <v>0</v>
      </c>
      <c r="AH178" s="230" t="str">
        <f t="shared" si="329"/>
        <v/>
      </c>
      <c r="AI178" s="9"/>
      <c r="AL178" s="7">
        <f t="shared" ca="1" si="381"/>
        <v>4</v>
      </c>
      <c r="AM178" s="7">
        <f t="shared" si="382"/>
        <v>0</v>
      </c>
      <c r="AN178" s="7">
        <f t="shared" si="383"/>
        <v>0</v>
      </c>
      <c r="AO178" s="7">
        <f t="shared" ca="1" si="384"/>
        <v>3.5</v>
      </c>
      <c r="AP178" s="7">
        <f t="shared" ca="1" si="385"/>
        <v>3</v>
      </c>
      <c r="AQ178" s="7">
        <f t="shared" ca="1" si="386"/>
        <v>2.2000000000000002</v>
      </c>
      <c r="AR178" s="7">
        <f t="shared" ca="1" si="387"/>
        <v>1</v>
      </c>
      <c r="AMG178" s="7"/>
      <c r="AMH178" s="7"/>
    </row>
    <row r="179" spans="1:1022">
      <c r="B179" s="14"/>
      <c r="C179" s="14" t="s">
        <v>14</v>
      </c>
      <c r="D179" s="7"/>
      <c r="E179" s="216"/>
      <c r="F179" s="7"/>
      <c r="G179" s="16">
        <f t="shared" si="318"/>
        <v>0</v>
      </c>
      <c r="H179" s="122" t="s">
        <v>68</v>
      </c>
      <c r="I179" s="122" t="s">
        <v>13</v>
      </c>
      <c r="J179" s="122" t="s">
        <v>208</v>
      </c>
      <c r="K179" s="147" t="str">
        <f>Eingabetabelle!$K$5</f>
        <v>Wasser</v>
      </c>
      <c r="L179" s="147" t="str">
        <f t="shared" si="371"/>
        <v>17x2FBHTeppichWasser</v>
      </c>
      <c r="M179" s="147">
        <f>MATCH($L179,Daten!$S$3:$S$50,0)+2</f>
        <v>3</v>
      </c>
      <c r="N179" s="17"/>
      <c r="O179" s="17"/>
      <c r="P179" s="3"/>
      <c r="Q179" s="3"/>
      <c r="R179" s="3"/>
      <c r="S179" s="3"/>
      <c r="T179" s="3"/>
      <c r="U179" s="227">
        <f>IF(T179&gt;0,T179,DH!$J$2-DH!$K$2)</f>
        <v>7</v>
      </c>
      <c r="V179" s="30">
        <f t="shared" si="372"/>
        <v>0</v>
      </c>
      <c r="W179" s="13">
        <f t="shared" si="373"/>
        <v>6000</v>
      </c>
      <c r="X179" s="15"/>
      <c r="Y179" s="218">
        <f t="shared" ca="1" si="374"/>
        <v>0</v>
      </c>
      <c r="Z179" s="134">
        <f t="shared" ca="1" si="375"/>
        <v>0</v>
      </c>
      <c r="AA179" s="134">
        <f t="shared" ca="1" si="376"/>
        <v>0</v>
      </c>
      <c r="AB179" s="233">
        <f t="shared" ca="1" si="377"/>
        <v>0</v>
      </c>
      <c r="AC179" s="233">
        <f t="shared" ca="1" si="378"/>
        <v>0</v>
      </c>
      <c r="AD179" s="7"/>
      <c r="AE179" s="152">
        <f t="shared" ca="1" si="379"/>
        <v>4</v>
      </c>
      <c r="AF179" s="13">
        <f ca="1">($E$1-U179/2)-INDIRECT(ADDRESS(ROW()-3,COLUMN()-2))</f>
        <v>17.5</v>
      </c>
      <c r="AG179" s="230">
        <f t="shared" ca="1" si="380"/>
        <v>0</v>
      </c>
      <c r="AH179" s="230" t="str">
        <f t="shared" si="329"/>
        <v/>
      </c>
      <c r="AI179" s="9"/>
      <c r="AL179" s="7">
        <f t="shared" ca="1" si="381"/>
        <v>4</v>
      </c>
      <c r="AM179" s="7">
        <f t="shared" si="382"/>
        <v>0</v>
      </c>
      <c r="AN179" s="7">
        <f t="shared" si="383"/>
        <v>0</v>
      </c>
      <c r="AO179" s="7">
        <f t="shared" ca="1" si="384"/>
        <v>3.5</v>
      </c>
      <c r="AP179" s="7">
        <f t="shared" ca="1" si="385"/>
        <v>3</v>
      </c>
      <c r="AQ179" s="7">
        <f t="shared" ca="1" si="386"/>
        <v>2.2000000000000002</v>
      </c>
      <c r="AR179" s="7">
        <f t="shared" ca="1" si="387"/>
        <v>1</v>
      </c>
      <c r="AMG179" s="7"/>
      <c r="AMH179" s="7"/>
    </row>
    <row r="180" spans="1:1022">
      <c r="B180" s="14"/>
      <c r="C180" s="14" t="s">
        <v>15</v>
      </c>
      <c r="D180" s="7"/>
      <c r="E180" s="216"/>
      <c r="F180" s="7"/>
      <c r="G180" s="16">
        <f t="shared" si="318"/>
        <v>0</v>
      </c>
      <c r="H180" s="122" t="s">
        <v>68</v>
      </c>
      <c r="I180" s="122" t="s">
        <v>13</v>
      </c>
      <c r="J180" s="122" t="s">
        <v>208</v>
      </c>
      <c r="K180" s="147" t="str">
        <f>Eingabetabelle!$K$5</f>
        <v>Wasser</v>
      </c>
      <c r="L180" s="147" t="str">
        <f t="shared" si="371"/>
        <v>17x2FBHTeppichWasser</v>
      </c>
      <c r="M180" s="147">
        <f>MATCH($L180,Daten!$S$3:$S$50,0)+2</f>
        <v>3</v>
      </c>
      <c r="N180" s="17"/>
      <c r="O180" s="17"/>
      <c r="P180" s="3"/>
      <c r="Q180" s="3"/>
      <c r="R180" s="3"/>
      <c r="S180" s="3"/>
      <c r="T180" s="3"/>
      <c r="U180" s="227">
        <f>IF(T180&gt;0,T180,DH!$J$2-DH!$K$2)</f>
        <v>7</v>
      </c>
      <c r="V180" s="30">
        <f t="shared" si="372"/>
        <v>0</v>
      </c>
      <c r="W180" s="13">
        <f t="shared" si="373"/>
        <v>6000</v>
      </c>
      <c r="X180" s="15"/>
      <c r="Y180" s="218">
        <f t="shared" ca="1" si="374"/>
        <v>0</v>
      </c>
      <c r="Z180" s="134">
        <f t="shared" ca="1" si="375"/>
        <v>0</v>
      </c>
      <c r="AA180" s="134">
        <f t="shared" ca="1" si="376"/>
        <v>0</v>
      </c>
      <c r="AB180" s="233">
        <f t="shared" ca="1" si="377"/>
        <v>0</v>
      </c>
      <c r="AC180" s="233">
        <f t="shared" ca="1" si="378"/>
        <v>0</v>
      </c>
      <c r="AD180" s="7"/>
      <c r="AE180" s="152">
        <f t="shared" ca="1" si="379"/>
        <v>4</v>
      </c>
      <c r="AF180" s="13">
        <f ca="1">($E$1-U180/2)-INDIRECT(ADDRESS(ROW()-4,COLUMN()-2))</f>
        <v>17.5</v>
      </c>
      <c r="AG180" s="230">
        <f t="shared" ca="1" si="380"/>
        <v>0</v>
      </c>
      <c r="AH180" s="230" t="str">
        <f t="shared" si="329"/>
        <v/>
      </c>
      <c r="AI180" s="9"/>
      <c r="AL180" s="7">
        <f t="shared" ca="1" si="381"/>
        <v>4</v>
      </c>
      <c r="AM180" s="7">
        <f t="shared" si="382"/>
        <v>0</v>
      </c>
      <c r="AN180" s="7">
        <f t="shared" si="383"/>
        <v>0</v>
      </c>
      <c r="AO180" s="7">
        <f t="shared" ca="1" si="384"/>
        <v>3.5</v>
      </c>
      <c r="AP180" s="7">
        <f t="shared" ca="1" si="385"/>
        <v>3</v>
      </c>
      <c r="AQ180" s="7">
        <f t="shared" ca="1" si="386"/>
        <v>2.2000000000000002</v>
      </c>
      <c r="AR180" s="7">
        <f t="shared" ca="1" si="387"/>
        <v>1</v>
      </c>
      <c r="AMG180" s="7"/>
      <c r="AMH180" s="7"/>
    </row>
    <row r="181" spans="1:1022">
      <c r="B181" s="14"/>
      <c r="C181" s="14" t="s">
        <v>16</v>
      </c>
      <c r="D181" s="7"/>
      <c r="E181" s="216"/>
      <c r="F181" s="7"/>
      <c r="G181" s="16">
        <f t="shared" si="318"/>
        <v>0</v>
      </c>
      <c r="H181" s="122" t="s">
        <v>68</v>
      </c>
      <c r="I181" s="122" t="s">
        <v>13</v>
      </c>
      <c r="J181" s="122" t="s">
        <v>208</v>
      </c>
      <c r="K181" s="147" t="str">
        <f>Eingabetabelle!$K$5</f>
        <v>Wasser</v>
      </c>
      <c r="L181" s="147" t="str">
        <f t="shared" si="371"/>
        <v>17x2FBHTeppichWasser</v>
      </c>
      <c r="M181" s="147">
        <f>MATCH($L181,Daten!$S$3:$S$50,0)+2</f>
        <v>3</v>
      </c>
      <c r="N181" s="17"/>
      <c r="O181" s="17"/>
      <c r="P181" s="3"/>
      <c r="Q181" s="3"/>
      <c r="R181" s="3"/>
      <c r="S181" s="3"/>
      <c r="T181" s="3"/>
      <c r="U181" s="227">
        <f>IF(T181&gt;0,T181,DH!$J$2-DH!$K$2)</f>
        <v>7</v>
      </c>
      <c r="V181" s="30">
        <f t="shared" si="372"/>
        <v>0</v>
      </c>
      <c r="W181" s="13">
        <f t="shared" si="373"/>
        <v>6000</v>
      </c>
      <c r="X181" s="15"/>
      <c r="Y181" s="218">
        <f t="shared" ca="1" si="374"/>
        <v>0</v>
      </c>
      <c r="Z181" s="134">
        <f t="shared" ca="1" si="375"/>
        <v>0</v>
      </c>
      <c r="AA181" s="134">
        <f t="shared" ca="1" si="376"/>
        <v>0</v>
      </c>
      <c r="AB181" s="233">
        <f t="shared" ca="1" si="377"/>
        <v>0</v>
      </c>
      <c r="AC181" s="233">
        <f t="shared" ca="1" si="378"/>
        <v>0</v>
      </c>
      <c r="AD181" s="7"/>
      <c r="AE181" s="152">
        <f t="shared" ca="1" si="379"/>
        <v>4</v>
      </c>
      <c r="AF181" s="13">
        <f ca="1">($E$1-U181/2)-INDIRECT(ADDRESS(ROW()-5,COLUMN()-2))</f>
        <v>17.5</v>
      </c>
      <c r="AG181" s="230">
        <f t="shared" ca="1" si="380"/>
        <v>0</v>
      </c>
      <c r="AH181" s="230" t="str">
        <f t="shared" si="329"/>
        <v/>
      </c>
      <c r="AI181" s="9"/>
      <c r="AL181" s="7">
        <f t="shared" ca="1" si="381"/>
        <v>4</v>
      </c>
      <c r="AM181" s="7">
        <f t="shared" si="382"/>
        <v>0</v>
      </c>
      <c r="AN181" s="7">
        <f t="shared" si="383"/>
        <v>0</v>
      </c>
      <c r="AO181" s="7">
        <f t="shared" ca="1" si="384"/>
        <v>3.5</v>
      </c>
      <c r="AP181" s="7">
        <f t="shared" ca="1" si="385"/>
        <v>3</v>
      </c>
      <c r="AQ181" s="7">
        <f t="shared" ca="1" si="386"/>
        <v>2.2000000000000002</v>
      </c>
      <c r="AR181" s="7">
        <f t="shared" ca="1" si="387"/>
        <v>1</v>
      </c>
      <c r="AMG181" s="7"/>
      <c r="AMH181" s="7"/>
    </row>
    <row r="182" spans="1:1022">
      <c r="B182" s="14"/>
      <c r="C182" s="14" t="s">
        <v>17</v>
      </c>
      <c r="D182" s="7"/>
      <c r="E182" s="216"/>
      <c r="F182" s="7"/>
      <c r="G182" s="16">
        <f t="shared" si="318"/>
        <v>0</v>
      </c>
      <c r="H182" s="122" t="s">
        <v>68</v>
      </c>
      <c r="I182" s="122" t="s">
        <v>13</v>
      </c>
      <c r="J182" s="122" t="s">
        <v>208</v>
      </c>
      <c r="K182" s="147" t="str">
        <f>Eingabetabelle!$K$5</f>
        <v>Wasser</v>
      </c>
      <c r="L182" s="147" t="str">
        <f t="shared" si="371"/>
        <v>17x2FBHTeppichWasser</v>
      </c>
      <c r="M182" s="147">
        <f>MATCH($L182,Daten!$S$3:$S$50,0)+2</f>
        <v>3</v>
      </c>
      <c r="N182" s="17"/>
      <c r="O182" s="17"/>
      <c r="P182" s="3"/>
      <c r="Q182" s="3"/>
      <c r="R182" s="3"/>
      <c r="S182" s="3"/>
      <c r="T182" s="3"/>
      <c r="U182" s="227">
        <f>IF(T182&gt;0,T182,DH!$J$2-DH!$K$2)</f>
        <v>7</v>
      </c>
      <c r="V182" s="30">
        <f t="shared" si="372"/>
        <v>0</v>
      </c>
      <c r="W182" s="13">
        <f t="shared" si="373"/>
        <v>6000</v>
      </c>
      <c r="X182" s="15"/>
      <c r="Y182" s="218">
        <f t="shared" ca="1" si="374"/>
        <v>0</v>
      </c>
      <c r="Z182" s="134">
        <f t="shared" ca="1" si="375"/>
        <v>0</v>
      </c>
      <c r="AA182" s="134">
        <f t="shared" ca="1" si="376"/>
        <v>0</v>
      </c>
      <c r="AB182" s="233">
        <f t="shared" ca="1" si="377"/>
        <v>0</v>
      </c>
      <c r="AC182" s="233">
        <f t="shared" ca="1" si="378"/>
        <v>0</v>
      </c>
      <c r="AD182" s="7"/>
      <c r="AE182" s="152">
        <f t="shared" ca="1" si="379"/>
        <v>4</v>
      </c>
      <c r="AF182" s="13">
        <f ca="1">($E$1-U182/2)-INDIRECT(ADDRESS(ROW()-6,COLUMN()-2))</f>
        <v>17.5</v>
      </c>
      <c r="AG182" s="230">
        <f t="shared" ca="1" si="380"/>
        <v>0</v>
      </c>
      <c r="AH182" s="230" t="str">
        <f t="shared" si="329"/>
        <v/>
      </c>
      <c r="AI182" s="9"/>
      <c r="AL182" s="7">
        <f t="shared" ca="1" si="381"/>
        <v>4</v>
      </c>
      <c r="AM182" s="7">
        <f t="shared" si="382"/>
        <v>0</v>
      </c>
      <c r="AN182" s="7">
        <f t="shared" si="383"/>
        <v>0</v>
      </c>
      <c r="AO182" s="7">
        <f t="shared" ca="1" si="384"/>
        <v>3.5</v>
      </c>
      <c r="AP182" s="7">
        <f t="shared" ca="1" si="385"/>
        <v>3</v>
      </c>
      <c r="AQ182" s="7">
        <f t="shared" ca="1" si="386"/>
        <v>2.2000000000000002</v>
      </c>
      <c r="AR182" s="7">
        <f t="shared" ca="1" si="387"/>
        <v>1</v>
      </c>
      <c r="AMG182" s="7"/>
      <c r="AMH182" s="7"/>
    </row>
    <row r="183" spans="1:1022" s="20" customFormat="1">
      <c r="A183" s="20">
        <v>26</v>
      </c>
      <c r="B183" s="32" t="str">
        <f ca="1">INDIRECT(ADDRESS($A183+1,1,1,1,"Eingabetabelle"))</f>
        <v>OG</v>
      </c>
      <c r="C183" s="32" t="str">
        <f ca="1">INDIRECT(ADDRESS($A183+1,2,1,1,"Eingabetabelle"))</f>
        <v>Raum_5</v>
      </c>
      <c r="D183" s="32" t="str">
        <f ca="1">IF(Eingabetabelle!$K$4="X",INDIRECT(ADDRESS(7,14,1,1,CONCATENATE($B183,"_",$C183))),INDIRECT(ADDRESS($A183+1,3,1,1,"Eingabetabelle")))</f>
        <v>Testraum</v>
      </c>
      <c r="E183" s="215">
        <f ca="1">IF(Eingabetabelle!$K$4="X",INDIRECT(ADDRESS(62,18,1,1,CONCATENATE($B183,"_",$C183))),INDIRECT(ADDRESS($A183+1,4,1,1,"Eingabetabelle")))</f>
        <v>0</v>
      </c>
      <c r="F183" s="32">
        <f ca="1">IF(Eingabetabelle!$K$4="X",INDIRECT(ADDRESS(17,7,1,1,CONCATENATE($B183,"_",$C183))),INDIRECT(ADDRESS($A183+1,5,1,1,"Eingabetabelle")))</f>
        <v>0</v>
      </c>
      <c r="G183" s="16">
        <f t="shared" si="318"/>
        <v>0</v>
      </c>
      <c r="H183" s="16"/>
      <c r="I183" s="16"/>
      <c r="J183" s="16"/>
      <c r="K183" s="147"/>
      <c r="L183" s="147"/>
      <c r="M183" s="147"/>
      <c r="N183" s="1">
        <f>SUM(N184:N189)</f>
        <v>0</v>
      </c>
      <c r="O183" s="1"/>
      <c r="P183" s="1"/>
      <c r="Q183" s="1">
        <f>SUM(Q184:Q189)</f>
        <v>0</v>
      </c>
      <c r="R183" s="1"/>
      <c r="S183" s="1"/>
      <c r="T183" s="1"/>
      <c r="U183" s="227"/>
      <c r="V183" s="14"/>
      <c r="W183" s="13"/>
      <c r="X183" s="15">
        <f>SUM(N184:N190)</f>
        <v>0</v>
      </c>
      <c r="Y183" s="219"/>
      <c r="Z183" s="134"/>
      <c r="AA183" s="134"/>
      <c r="AB183" s="233"/>
      <c r="AC183" s="233"/>
      <c r="AD183" s="32">
        <f ca="1">IF(Eingabetabelle!$K$4="X",INDIRECT(ADDRESS(9,7,1,1,CONCATENATE($B183,"_",$C183))),INDIRECT(ADDRESS($A183+1,6,1,1,"Eingabetabelle")))</f>
        <v>24</v>
      </c>
      <c r="AE183" s="152"/>
      <c r="AF183" s="13"/>
      <c r="AG183" s="230"/>
      <c r="AH183" s="230"/>
      <c r="AI183" s="9">
        <f ca="1">SUM(AG184:AG189)</f>
        <v>0</v>
      </c>
      <c r="AJ183" s="7">
        <f ca="1">AI183-E183</f>
        <v>0</v>
      </c>
      <c r="AK183" s="237" t="str">
        <f ca="1">IF(E183&gt;0,AI183/E183,"")</f>
        <v/>
      </c>
      <c r="AL183" s="7"/>
      <c r="AM183" s="7"/>
      <c r="AN183" s="7"/>
      <c r="AO183" s="7"/>
      <c r="AP183" s="7"/>
      <c r="AQ183" s="7"/>
      <c r="AR183" s="7"/>
    </row>
    <row r="184" spans="1:1022">
      <c r="B184" s="21"/>
      <c r="C184" s="1" t="s">
        <v>38</v>
      </c>
      <c r="D184" s="7"/>
      <c r="E184" s="216"/>
      <c r="F184" s="7"/>
      <c r="G184" s="16">
        <f t="shared" si="318"/>
        <v>0</v>
      </c>
      <c r="H184" s="122" t="s">
        <v>68</v>
      </c>
      <c r="I184" s="122" t="s">
        <v>13</v>
      </c>
      <c r="J184" s="122" t="s">
        <v>208</v>
      </c>
      <c r="K184" s="147" t="str">
        <f>Eingabetabelle!$K$5</f>
        <v>Wasser</v>
      </c>
      <c r="L184" s="147" t="str">
        <f t="shared" ref="L184:L190" si="388">H184&amp;I184&amp;J184&amp;K184</f>
        <v>17x2FBHTeppichWasser</v>
      </c>
      <c r="M184" s="147">
        <f>MATCH($L184,Daten!$S$3:$S$50,0)+2</f>
        <v>3</v>
      </c>
      <c r="N184" s="17"/>
      <c r="O184" s="17"/>
      <c r="P184" s="3"/>
      <c r="Q184" s="3"/>
      <c r="R184" s="3"/>
      <c r="S184" s="3"/>
      <c r="T184" s="3"/>
      <c r="U184" s="227">
        <f>IF(T184&gt;0,T184,DH!$J$2-DH!$K$2)</f>
        <v>7</v>
      </c>
      <c r="V184" s="30">
        <f t="shared" ref="V184:V190" si="389">P184+N184+O184</f>
        <v>0</v>
      </c>
      <c r="W184" s="13">
        <f t="shared" ref="W184:W190" si="390">$E$3</f>
        <v>6000</v>
      </c>
      <c r="X184" s="15"/>
      <c r="Y184" s="218">
        <f t="shared" ref="Y184:Y190" ca="1" si="391">INDIRECT(ADDRESS($M184,4,1,0,"Daten"),0)*Z184*Z184*V184</f>
        <v>0</v>
      </c>
      <c r="Z184" s="134">
        <f t="shared" ref="Z184:Z190" ca="1" si="392">AA184+AB184+AC184</f>
        <v>0</v>
      </c>
      <c r="AA184" s="134">
        <f t="shared" ref="AA184:AA190" ca="1" si="393">60*(AG184)/(INDIRECT(ADDRESS($M184,5,1,0,"Daten"),0)*(U184))</f>
        <v>0</v>
      </c>
      <c r="AB184" s="233">
        <f t="shared" ref="AB184:AB190" ca="1" si="394">IF(O$213&gt;0,60*((AG$213/O$213)*O184)/(INDIRECT(ADDRESS($M184,5,1,0,"Daten"),0)*($E$1-$E$2)),0)</f>
        <v>0</v>
      </c>
      <c r="AC184" s="233">
        <f t="shared" ref="AC184:AC190" ca="1" si="395">IF(P$220&gt;0,60*(P184*AG$220/P$220)/(INDIRECT(ADDRESS($M184,5,1,0,"Daten"),0)*($E$1-$E$2)),0)</f>
        <v>0</v>
      </c>
      <c r="AD184" s="7"/>
      <c r="AE184" s="152">
        <f t="shared" ref="AE184:AE190" ca="1" si="396">AL184+AM184+AN184</f>
        <v>4</v>
      </c>
      <c r="AF184" s="13">
        <f ca="1">($E$1-U184/2)-INDIRECT(ADDRESS(ROW()-1,COLUMN()-2))</f>
        <v>17.5</v>
      </c>
      <c r="AG184" s="230">
        <f t="shared" ref="AG184:AG190" ca="1" si="397">$AE184*$AF184*$Q184</f>
        <v>0</v>
      </c>
      <c r="AH184" s="230" t="str">
        <f t="shared" si="329"/>
        <v/>
      </c>
      <c r="AI184" s="9"/>
      <c r="AL184" s="7">
        <f t="shared" ref="AL184:AL190" ca="1" si="398">IF($G184&lt;0.1,(($G184-0.05)*(AP184-AO184)/0.05)+AO184,0)</f>
        <v>4</v>
      </c>
      <c r="AM184" s="7">
        <f t="shared" ref="AM184:AM190" si="399">IF($G184&lt;0.2,IF($G184&gt;=0.1,(($G184-0.1)*(AQ184-AP184)/0.1)+AP184,0),0)</f>
        <v>0</v>
      </c>
      <c r="AN184" s="7">
        <f t="shared" ref="AN184:AN190" si="400">IF($G184&gt;=0.2,(($G184-0.2)*(AR184-AQ184)/0.3)+AQ184,0)</f>
        <v>0</v>
      </c>
      <c r="AO184" s="7">
        <f t="shared" ref="AO184:AO190" ca="1" si="401">INDIRECT(ADDRESS($M184,10,1,0,"Daten"),0)</f>
        <v>3.5</v>
      </c>
      <c r="AP184" s="7">
        <f t="shared" ref="AP184:AP190" ca="1" si="402">INDIRECT(ADDRESS($M184,11,1,0,"Daten"),0)</f>
        <v>3</v>
      </c>
      <c r="AQ184" s="7">
        <f t="shared" ref="AQ184:AQ190" ca="1" si="403">INDIRECT(ADDRESS($M184,12,1,0,"Daten"),0)</f>
        <v>2.2000000000000002</v>
      </c>
      <c r="AR184" s="7">
        <f t="shared" ref="AR184:AR190" ca="1" si="404">INDIRECT(ADDRESS($M184,13,1,0,"Daten"),0)</f>
        <v>1</v>
      </c>
      <c r="AMG184" s="7"/>
      <c r="AMH184" s="7"/>
    </row>
    <row r="185" spans="1:1022">
      <c r="B185" s="14"/>
      <c r="C185" s="14" t="s">
        <v>12</v>
      </c>
      <c r="D185" s="7"/>
      <c r="E185" s="216"/>
      <c r="F185" s="7"/>
      <c r="G185" s="16">
        <f t="shared" si="318"/>
        <v>0</v>
      </c>
      <c r="H185" s="122" t="s">
        <v>68</v>
      </c>
      <c r="I185" s="122" t="s">
        <v>13</v>
      </c>
      <c r="J185" s="122" t="s">
        <v>208</v>
      </c>
      <c r="K185" s="147" t="str">
        <f>Eingabetabelle!$K$5</f>
        <v>Wasser</v>
      </c>
      <c r="L185" s="147" t="str">
        <f t="shared" si="388"/>
        <v>17x2FBHTeppichWasser</v>
      </c>
      <c r="M185" s="147">
        <f>MATCH($L185,Daten!$S$3:$S$50,0)+2</f>
        <v>3</v>
      </c>
      <c r="N185" s="17"/>
      <c r="O185" s="17"/>
      <c r="P185" s="3"/>
      <c r="Q185" s="3"/>
      <c r="R185" s="3"/>
      <c r="S185" s="3"/>
      <c r="T185" s="3"/>
      <c r="U185" s="227">
        <f>IF(T185&gt;0,T185,DH!$J$2-DH!$K$2)</f>
        <v>7</v>
      </c>
      <c r="V185" s="30">
        <f t="shared" si="389"/>
        <v>0</v>
      </c>
      <c r="W185" s="13">
        <f t="shared" si="390"/>
        <v>6000</v>
      </c>
      <c r="X185" s="15"/>
      <c r="Y185" s="218">
        <f t="shared" ca="1" si="391"/>
        <v>0</v>
      </c>
      <c r="Z185" s="134">
        <f t="shared" ca="1" si="392"/>
        <v>0</v>
      </c>
      <c r="AA185" s="134">
        <f t="shared" ca="1" si="393"/>
        <v>0</v>
      </c>
      <c r="AB185" s="233">
        <f t="shared" ca="1" si="394"/>
        <v>0</v>
      </c>
      <c r="AC185" s="233">
        <f t="shared" ca="1" si="395"/>
        <v>0</v>
      </c>
      <c r="AD185" s="7"/>
      <c r="AE185" s="152">
        <f t="shared" ca="1" si="396"/>
        <v>4</v>
      </c>
      <c r="AF185" s="13">
        <f ca="1">($E$1-U185/2)-INDIRECT(ADDRESS(ROW()-2,COLUMN()-2))</f>
        <v>17.5</v>
      </c>
      <c r="AG185" s="230">
        <f t="shared" ca="1" si="397"/>
        <v>0</v>
      </c>
      <c r="AH185" s="230" t="str">
        <f t="shared" si="329"/>
        <v/>
      </c>
      <c r="AI185" s="9"/>
      <c r="AL185" s="7">
        <f t="shared" ca="1" si="398"/>
        <v>4</v>
      </c>
      <c r="AM185" s="7">
        <f t="shared" si="399"/>
        <v>0</v>
      </c>
      <c r="AN185" s="7">
        <f t="shared" si="400"/>
        <v>0</v>
      </c>
      <c r="AO185" s="7">
        <f t="shared" ca="1" si="401"/>
        <v>3.5</v>
      </c>
      <c r="AP185" s="7">
        <f t="shared" ca="1" si="402"/>
        <v>3</v>
      </c>
      <c r="AQ185" s="7">
        <f t="shared" ca="1" si="403"/>
        <v>2.2000000000000002</v>
      </c>
      <c r="AR185" s="7">
        <f t="shared" ca="1" si="404"/>
        <v>1</v>
      </c>
      <c r="AMG185" s="7"/>
      <c r="AMH185" s="7"/>
    </row>
    <row r="186" spans="1:1022">
      <c r="B186" s="14"/>
      <c r="C186" s="14" t="s">
        <v>14</v>
      </c>
      <c r="D186" s="7"/>
      <c r="E186" s="216"/>
      <c r="F186" s="7"/>
      <c r="G186" s="16">
        <f t="shared" si="318"/>
        <v>0</v>
      </c>
      <c r="H186" s="122" t="s">
        <v>68</v>
      </c>
      <c r="I186" s="122" t="s">
        <v>13</v>
      </c>
      <c r="J186" s="122" t="s">
        <v>208</v>
      </c>
      <c r="K186" s="147" t="str">
        <f>Eingabetabelle!$K$5</f>
        <v>Wasser</v>
      </c>
      <c r="L186" s="147" t="str">
        <f t="shared" si="388"/>
        <v>17x2FBHTeppichWasser</v>
      </c>
      <c r="M186" s="147">
        <f>MATCH($L186,Daten!$S$3:$S$50,0)+2</f>
        <v>3</v>
      </c>
      <c r="N186" s="17"/>
      <c r="O186" s="17"/>
      <c r="P186" s="3"/>
      <c r="Q186" s="3"/>
      <c r="R186" s="3"/>
      <c r="S186" s="3"/>
      <c r="T186" s="3"/>
      <c r="U186" s="227">
        <f>IF(T186&gt;0,T186,DH!$J$2-DH!$K$2)</f>
        <v>7</v>
      </c>
      <c r="V186" s="30">
        <f t="shared" si="389"/>
        <v>0</v>
      </c>
      <c r="W186" s="13">
        <f t="shared" si="390"/>
        <v>6000</v>
      </c>
      <c r="X186" s="15"/>
      <c r="Y186" s="218">
        <f t="shared" ca="1" si="391"/>
        <v>0</v>
      </c>
      <c r="Z186" s="134">
        <f t="shared" ca="1" si="392"/>
        <v>0</v>
      </c>
      <c r="AA186" s="134">
        <f t="shared" ca="1" si="393"/>
        <v>0</v>
      </c>
      <c r="AB186" s="233">
        <f t="shared" ca="1" si="394"/>
        <v>0</v>
      </c>
      <c r="AC186" s="233">
        <f t="shared" ca="1" si="395"/>
        <v>0</v>
      </c>
      <c r="AD186" s="7"/>
      <c r="AE186" s="152">
        <f t="shared" ca="1" si="396"/>
        <v>4</v>
      </c>
      <c r="AF186" s="13">
        <f ca="1">($E$1-U186/2)-INDIRECT(ADDRESS(ROW()-3,COLUMN()-2))</f>
        <v>17.5</v>
      </c>
      <c r="AG186" s="230">
        <f t="shared" ca="1" si="397"/>
        <v>0</v>
      </c>
      <c r="AH186" s="230" t="str">
        <f t="shared" si="329"/>
        <v/>
      </c>
      <c r="AI186" s="9"/>
      <c r="AL186" s="7">
        <f t="shared" ca="1" si="398"/>
        <v>4</v>
      </c>
      <c r="AM186" s="7">
        <f t="shared" si="399"/>
        <v>0</v>
      </c>
      <c r="AN186" s="7">
        <f t="shared" si="400"/>
        <v>0</v>
      </c>
      <c r="AO186" s="7">
        <f t="shared" ca="1" si="401"/>
        <v>3.5</v>
      </c>
      <c r="AP186" s="7">
        <f t="shared" ca="1" si="402"/>
        <v>3</v>
      </c>
      <c r="AQ186" s="7">
        <f t="shared" ca="1" si="403"/>
        <v>2.2000000000000002</v>
      </c>
      <c r="AR186" s="7">
        <f t="shared" ca="1" si="404"/>
        <v>1</v>
      </c>
      <c r="AMG186" s="7"/>
      <c r="AMH186" s="7"/>
    </row>
    <row r="187" spans="1:1022">
      <c r="B187" s="14"/>
      <c r="C187" s="14" t="s">
        <v>15</v>
      </c>
      <c r="D187" s="7"/>
      <c r="E187" s="216"/>
      <c r="F187" s="7"/>
      <c r="G187" s="16">
        <f t="shared" si="318"/>
        <v>0</v>
      </c>
      <c r="H187" s="122" t="s">
        <v>68</v>
      </c>
      <c r="I187" s="122" t="s">
        <v>13</v>
      </c>
      <c r="J187" s="122" t="s">
        <v>208</v>
      </c>
      <c r="K187" s="147" t="str">
        <f>Eingabetabelle!$K$5</f>
        <v>Wasser</v>
      </c>
      <c r="L187" s="147" t="str">
        <f t="shared" si="388"/>
        <v>17x2FBHTeppichWasser</v>
      </c>
      <c r="M187" s="147">
        <f>MATCH($L187,Daten!$S$3:$S$50,0)+2</f>
        <v>3</v>
      </c>
      <c r="N187" s="17"/>
      <c r="O187" s="17"/>
      <c r="P187" s="3"/>
      <c r="Q187" s="3"/>
      <c r="R187" s="3"/>
      <c r="S187" s="3"/>
      <c r="T187" s="3"/>
      <c r="U187" s="227">
        <f>IF(T187&gt;0,T187,DH!$J$2-DH!$K$2)</f>
        <v>7</v>
      </c>
      <c r="V187" s="30">
        <f t="shared" si="389"/>
        <v>0</v>
      </c>
      <c r="W187" s="13">
        <f t="shared" si="390"/>
        <v>6000</v>
      </c>
      <c r="X187" s="15"/>
      <c r="Y187" s="218">
        <f t="shared" ca="1" si="391"/>
        <v>0</v>
      </c>
      <c r="Z187" s="134">
        <f t="shared" ca="1" si="392"/>
        <v>0</v>
      </c>
      <c r="AA187" s="134">
        <f t="shared" ca="1" si="393"/>
        <v>0</v>
      </c>
      <c r="AB187" s="233">
        <f t="shared" ca="1" si="394"/>
        <v>0</v>
      </c>
      <c r="AC187" s="233">
        <f t="shared" ca="1" si="395"/>
        <v>0</v>
      </c>
      <c r="AD187" s="7"/>
      <c r="AE187" s="152">
        <f t="shared" ca="1" si="396"/>
        <v>4</v>
      </c>
      <c r="AF187" s="13">
        <f ca="1">($E$1-U187/2)-INDIRECT(ADDRESS(ROW()-4,COLUMN()-2))</f>
        <v>17.5</v>
      </c>
      <c r="AG187" s="230">
        <f t="shared" ca="1" si="397"/>
        <v>0</v>
      </c>
      <c r="AH187" s="230" t="str">
        <f t="shared" si="329"/>
        <v/>
      </c>
      <c r="AI187" s="9"/>
      <c r="AL187" s="7">
        <f t="shared" ca="1" si="398"/>
        <v>4</v>
      </c>
      <c r="AM187" s="7">
        <f t="shared" si="399"/>
        <v>0</v>
      </c>
      <c r="AN187" s="7">
        <f t="shared" si="400"/>
        <v>0</v>
      </c>
      <c r="AO187" s="7">
        <f t="shared" ca="1" si="401"/>
        <v>3.5</v>
      </c>
      <c r="AP187" s="7">
        <f t="shared" ca="1" si="402"/>
        <v>3</v>
      </c>
      <c r="AQ187" s="7">
        <f t="shared" ca="1" si="403"/>
        <v>2.2000000000000002</v>
      </c>
      <c r="AR187" s="7">
        <f t="shared" ca="1" si="404"/>
        <v>1</v>
      </c>
      <c r="AMG187" s="7"/>
      <c r="AMH187" s="7"/>
    </row>
    <row r="188" spans="1:1022">
      <c r="B188" s="14"/>
      <c r="C188" s="14" t="s">
        <v>15</v>
      </c>
      <c r="D188" s="7"/>
      <c r="E188" s="216"/>
      <c r="F188" s="7"/>
      <c r="G188" s="16">
        <f t="shared" si="318"/>
        <v>0</v>
      </c>
      <c r="H188" s="122" t="s">
        <v>68</v>
      </c>
      <c r="I188" s="122" t="s">
        <v>13</v>
      </c>
      <c r="J188" s="122" t="s">
        <v>208</v>
      </c>
      <c r="K188" s="147" t="str">
        <f>Eingabetabelle!$K$5</f>
        <v>Wasser</v>
      </c>
      <c r="L188" s="147" t="str">
        <f t="shared" si="388"/>
        <v>17x2FBHTeppichWasser</v>
      </c>
      <c r="M188" s="147">
        <f>MATCH($L188,Daten!$S$3:$S$50,0)+2</f>
        <v>3</v>
      </c>
      <c r="N188" s="17"/>
      <c r="O188" s="17"/>
      <c r="P188" s="3"/>
      <c r="Q188" s="3"/>
      <c r="R188" s="3"/>
      <c r="S188" s="3"/>
      <c r="T188" s="3"/>
      <c r="U188" s="227">
        <f>IF(T188&gt;0,T188,DH!$J$2-DH!$K$2)</f>
        <v>7</v>
      </c>
      <c r="V188" s="30">
        <f t="shared" si="389"/>
        <v>0</v>
      </c>
      <c r="W188" s="13">
        <f t="shared" si="390"/>
        <v>6000</v>
      </c>
      <c r="X188" s="15"/>
      <c r="Y188" s="218">
        <f t="shared" ca="1" si="391"/>
        <v>0</v>
      </c>
      <c r="Z188" s="134">
        <f t="shared" ca="1" si="392"/>
        <v>0</v>
      </c>
      <c r="AA188" s="134">
        <f t="shared" ca="1" si="393"/>
        <v>0</v>
      </c>
      <c r="AB188" s="233">
        <f t="shared" ca="1" si="394"/>
        <v>0</v>
      </c>
      <c r="AC188" s="233">
        <f t="shared" ca="1" si="395"/>
        <v>0</v>
      </c>
      <c r="AD188" s="7"/>
      <c r="AE188" s="152">
        <f t="shared" ca="1" si="396"/>
        <v>4</v>
      </c>
      <c r="AF188" s="13">
        <f ca="1">($E$1-U188/2)-INDIRECT(ADDRESS(ROW()-5,COLUMN()-2))</f>
        <v>17.5</v>
      </c>
      <c r="AG188" s="230">
        <f t="shared" ca="1" si="397"/>
        <v>0</v>
      </c>
      <c r="AH188" s="230" t="str">
        <f t="shared" si="329"/>
        <v/>
      </c>
      <c r="AI188" s="9"/>
      <c r="AL188" s="7">
        <f t="shared" ca="1" si="398"/>
        <v>4</v>
      </c>
      <c r="AM188" s="7">
        <f t="shared" si="399"/>
        <v>0</v>
      </c>
      <c r="AN188" s="7">
        <f t="shared" si="400"/>
        <v>0</v>
      </c>
      <c r="AO188" s="7">
        <f t="shared" ca="1" si="401"/>
        <v>3.5</v>
      </c>
      <c r="AP188" s="7">
        <f t="shared" ca="1" si="402"/>
        <v>3</v>
      </c>
      <c r="AQ188" s="7">
        <f t="shared" ca="1" si="403"/>
        <v>2.2000000000000002</v>
      </c>
      <c r="AR188" s="7">
        <f t="shared" ca="1" si="404"/>
        <v>1</v>
      </c>
      <c r="AMG188" s="7"/>
      <c r="AMH188" s="7"/>
    </row>
    <row r="189" spans="1:1022">
      <c r="B189" s="14"/>
      <c r="C189" s="14" t="s">
        <v>16</v>
      </c>
      <c r="D189" s="7"/>
      <c r="E189" s="216"/>
      <c r="F189" s="7"/>
      <c r="G189" s="16">
        <f t="shared" si="318"/>
        <v>0</v>
      </c>
      <c r="H189" s="122" t="s">
        <v>68</v>
      </c>
      <c r="I189" s="122" t="s">
        <v>13</v>
      </c>
      <c r="J189" s="122" t="s">
        <v>208</v>
      </c>
      <c r="K189" s="147" t="str">
        <f>Eingabetabelle!$K$5</f>
        <v>Wasser</v>
      </c>
      <c r="L189" s="147" t="str">
        <f t="shared" si="388"/>
        <v>17x2FBHTeppichWasser</v>
      </c>
      <c r="M189" s="147">
        <f>MATCH($L189,Daten!$S$3:$S$50,0)+2</f>
        <v>3</v>
      </c>
      <c r="N189" s="17"/>
      <c r="O189" s="17"/>
      <c r="P189" s="3"/>
      <c r="Q189" s="3"/>
      <c r="R189" s="3"/>
      <c r="S189" s="3"/>
      <c r="T189" s="3"/>
      <c r="U189" s="227">
        <f>IF(T189&gt;0,T189,DH!$J$2-DH!$K$2)</f>
        <v>7</v>
      </c>
      <c r="V189" s="30">
        <f t="shared" si="389"/>
        <v>0</v>
      </c>
      <c r="W189" s="13">
        <f t="shared" si="390"/>
        <v>6000</v>
      </c>
      <c r="X189" s="15"/>
      <c r="Y189" s="218">
        <f t="shared" ca="1" si="391"/>
        <v>0</v>
      </c>
      <c r="Z189" s="134">
        <f t="shared" ca="1" si="392"/>
        <v>0</v>
      </c>
      <c r="AA189" s="134">
        <f t="shared" ca="1" si="393"/>
        <v>0</v>
      </c>
      <c r="AB189" s="233">
        <f t="shared" ca="1" si="394"/>
        <v>0</v>
      </c>
      <c r="AC189" s="233">
        <f t="shared" ca="1" si="395"/>
        <v>0</v>
      </c>
      <c r="AD189" s="7"/>
      <c r="AE189" s="152">
        <f t="shared" ca="1" si="396"/>
        <v>4</v>
      </c>
      <c r="AF189" s="13">
        <f ca="1">($E$1-U189/2)-INDIRECT(ADDRESS(ROW()-6,COLUMN()-2))</f>
        <v>17.5</v>
      </c>
      <c r="AG189" s="230">
        <f t="shared" ca="1" si="397"/>
        <v>0</v>
      </c>
      <c r="AH189" s="230" t="str">
        <f t="shared" si="329"/>
        <v/>
      </c>
      <c r="AI189" s="9"/>
      <c r="AL189" s="7">
        <f t="shared" ca="1" si="398"/>
        <v>4</v>
      </c>
      <c r="AM189" s="7">
        <f t="shared" si="399"/>
        <v>0</v>
      </c>
      <c r="AN189" s="7">
        <f t="shared" si="400"/>
        <v>0</v>
      </c>
      <c r="AO189" s="7">
        <f t="shared" ca="1" si="401"/>
        <v>3.5</v>
      </c>
      <c r="AP189" s="7">
        <f t="shared" ca="1" si="402"/>
        <v>3</v>
      </c>
      <c r="AQ189" s="7">
        <f t="shared" ca="1" si="403"/>
        <v>2.2000000000000002</v>
      </c>
      <c r="AR189" s="7">
        <f t="shared" ca="1" si="404"/>
        <v>1</v>
      </c>
      <c r="AMG189" s="7"/>
      <c r="AMH189" s="7"/>
    </row>
    <row r="190" spans="1:1022">
      <c r="B190" s="14"/>
      <c r="C190" s="14" t="s">
        <v>17</v>
      </c>
      <c r="D190" s="7"/>
      <c r="E190" s="216"/>
      <c r="F190" s="7"/>
      <c r="G190" s="16">
        <f t="shared" si="318"/>
        <v>0</v>
      </c>
      <c r="H190" s="122" t="s">
        <v>68</v>
      </c>
      <c r="I190" s="122" t="s">
        <v>13</v>
      </c>
      <c r="J190" s="122" t="s">
        <v>208</v>
      </c>
      <c r="K190" s="147" t="str">
        <f>Eingabetabelle!$K$5</f>
        <v>Wasser</v>
      </c>
      <c r="L190" s="147" t="str">
        <f t="shared" si="388"/>
        <v>17x2FBHTeppichWasser</v>
      </c>
      <c r="M190" s="147">
        <f>MATCH($L190,Daten!$S$3:$S$50,0)+2</f>
        <v>3</v>
      </c>
      <c r="N190" s="17"/>
      <c r="O190" s="17"/>
      <c r="P190" s="3"/>
      <c r="Q190" s="3"/>
      <c r="R190" s="3"/>
      <c r="S190" s="3"/>
      <c r="T190" s="3"/>
      <c r="U190" s="227">
        <f>IF(T190&gt;0,T190,DH!$J$2-DH!$K$2)</f>
        <v>7</v>
      </c>
      <c r="V190" s="30">
        <f t="shared" si="389"/>
        <v>0</v>
      </c>
      <c r="W190" s="13">
        <f t="shared" si="390"/>
        <v>6000</v>
      </c>
      <c r="X190" s="15"/>
      <c r="Y190" s="218">
        <f t="shared" ca="1" si="391"/>
        <v>0</v>
      </c>
      <c r="Z190" s="134">
        <f t="shared" ca="1" si="392"/>
        <v>0</v>
      </c>
      <c r="AA190" s="134">
        <f t="shared" ca="1" si="393"/>
        <v>0</v>
      </c>
      <c r="AB190" s="233">
        <f t="shared" ca="1" si="394"/>
        <v>0</v>
      </c>
      <c r="AC190" s="233">
        <f t="shared" ca="1" si="395"/>
        <v>0</v>
      </c>
      <c r="AD190" s="7"/>
      <c r="AE190" s="152">
        <f t="shared" ca="1" si="396"/>
        <v>4</v>
      </c>
      <c r="AF190" s="13">
        <f ca="1">($E$1-U190/2)-INDIRECT(ADDRESS(ROW()-7,COLUMN()-2))</f>
        <v>17.5</v>
      </c>
      <c r="AG190" s="230">
        <f t="shared" ca="1" si="397"/>
        <v>0</v>
      </c>
      <c r="AH190" s="230" t="str">
        <f t="shared" si="329"/>
        <v/>
      </c>
      <c r="AI190" s="9"/>
      <c r="AL190" s="7">
        <f t="shared" ca="1" si="398"/>
        <v>4</v>
      </c>
      <c r="AM190" s="7">
        <f t="shared" si="399"/>
        <v>0</v>
      </c>
      <c r="AN190" s="7">
        <f t="shared" si="400"/>
        <v>0</v>
      </c>
      <c r="AO190" s="7">
        <f t="shared" ca="1" si="401"/>
        <v>3.5</v>
      </c>
      <c r="AP190" s="7">
        <f t="shared" ca="1" si="402"/>
        <v>3</v>
      </c>
      <c r="AQ190" s="7">
        <f t="shared" ca="1" si="403"/>
        <v>2.2000000000000002</v>
      </c>
      <c r="AR190" s="7">
        <f t="shared" ca="1" si="404"/>
        <v>1</v>
      </c>
      <c r="AMG190" s="7"/>
      <c r="AMH190" s="7"/>
    </row>
    <row r="191" spans="1:1022">
      <c r="A191">
        <v>27</v>
      </c>
      <c r="B191" s="32" t="str">
        <f ca="1">INDIRECT(ADDRESS($A191+1,1,1,1,"Eingabetabelle"))</f>
        <v>OG</v>
      </c>
      <c r="C191" s="32" t="str">
        <f ca="1">INDIRECT(ADDRESS($A191+1,2,1,1,"Eingabetabelle"))</f>
        <v>Raum_6</v>
      </c>
      <c r="D191" s="32" t="str">
        <f ca="1">IF(Eingabetabelle!$K$4="X",INDIRECT(ADDRESS(7,14,1,1,CONCATENATE($B191,"_",$C191))),INDIRECT(ADDRESS($A191+1,3,1,1,"Eingabetabelle")))</f>
        <v>Testraum</v>
      </c>
      <c r="E191" s="215">
        <f ca="1">IF(Eingabetabelle!$K$4="X",INDIRECT(ADDRESS(62,18,1,1,CONCATENATE($B191,"_",$C191))),INDIRECT(ADDRESS($A191+1,4,1,1,"Eingabetabelle")))</f>
        <v>0</v>
      </c>
      <c r="F191" s="32">
        <f ca="1">IF(Eingabetabelle!$K$4="X",INDIRECT(ADDRESS(17,7,1,1,CONCATENATE($B191,"_",$C191))),INDIRECT(ADDRESS($A191+1,5,1,1,"Eingabetabelle")))</f>
        <v>0</v>
      </c>
      <c r="G191" s="16">
        <f t="shared" si="318"/>
        <v>0</v>
      </c>
      <c r="H191" s="16"/>
      <c r="I191" s="16"/>
      <c r="J191" s="16"/>
      <c r="K191" s="147"/>
      <c r="L191" s="147"/>
      <c r="M191" s="147"/>
      <c r="N191" s="1">
        <f>SUM(N192:N197)</f>
        <v>0</v>
      </c>
      <c r="Q191" s="1">
        <f>SUM(Q192:Q197)</f>
        <v>0</v>
      </c>
      <c r="U191" s="227"/>
      <c r="V191" s="14"/>
      <c r="W191" s="13"/>
      <c r="X191" s="15">
        <f>SUM(N192:N197)</f>
        <v>0</v>
      </c>
      <c r="Y191" s="219"/>
      <c r="Z191" s="134"/>
      <c r="AA191" s="134"/>
      <c r="AB191" s="233"/>
      <c r="AC191" s="233"/>
      <c r="AD191" s="32">
        <f ca="1">IF(Eingabetabelle!$K$4="X",INDIRECT(ADDRESS(9,7,1,1,CONCATENATE($B191,"_",$C191))),INDIRECT(ADDRESS($A191+1,6,1,1,"Eingabetabelle")))</f>
        <v>24</v>
      </c>
      <c r="AE191" s="152"/>
      <c r="AF191" s="13"/>
      <c r="AG191" s="230"/>
      <c r="AH191" s="230"/>
      <c r="AI191" s="9">
        <f ca="1">SUM(AG192:AG197)</f>
        <v>0</v>
      </c>
      <c r="AJ191" s="7">
        <f ca="1">AI191-E191</f>
        <v>0</v>
      </c>
      <c r="AK191" s="237" t="str">
        <f ca="1">IF(E191&gt;0,AI191/E191,"")</f>
        <v/>
      </c>
      <c r="AMG191" s="7"/>
      <c r="AMH191" s="7"/>
    </row>
    <row r="192" spans="1:1022">
      <c r="B192" s="14"/>
      <c r="C192" s="14" t="s">
        <v>12</v>
      </c>
      <c r="D192" s="7"/>
      <c r="E192" s="216"/>
      <c r="F192" s="7"/>
      <c r="G192" s="16">
        <f t="shared" si="318"/>
        <v>0</v>
      </c>
      <c r="H192" s="122" t="s">
        <v>68</v>
      </c>
      <c r="I192" s="122" t="s">
        <v>13</v>
      </c>
      <c r="J192" s="122" t="s">
        <v>208</v>
      </c>
      <c r="K192" s="147" t="str">
        <f>Eingabetabelle!$K$5</f>
        <v>Wasser</v>
      </c>
      <c r="L192" s="147" t="str">
        <f t="shared" ref="L192:L197" si="405">H192&amp;I192&amp;J192&amp;K192</f>
        <v>17x2FBHTeppichWasser</v>
      </c>
      <c r="M192" s="147">
        <f>MATCH($L192,Daten!$S$3:$S$50,0)+2</f>
        <v>3</v>
      </c>
      <c r="N192" s="17"/>
      <c r="O192" s="17"/>
      <c r="P192" s="3"/>
      <c r="Q192" s="3"/>
      <c r="R192" s="3"/>
      <c r="S192" s="3"/>
      <c r="T192" s="3"/>
      <c r="U192" s="227">
        <f>IF(T192&gt;0,T192,DH!$J$2-DH!$K$2)</f>
        <v>7</v>
      </c>
      <c r="V192" s="30">
        <f t="shared" ref="V192:V197" si="406">P192+N192+O192</f>
        <v>0</v>
      </c>
      <c r="W192" s="13">
        <f t="shared" ref="W192:W197" si="407">$E$3</f>
        <v>6000</v>
      </c>
      <c r="X192" s="15"/>
      <c r="Y192" s="218">
        <f t="shared" ref="Y192:Y197" ca="1" si="408">INDIRECT(ADDRESS($M192,4,1,0,"Daten"),0)*Z192*Z192*V192</f>
        <v>0</v>
      </c>
      <c r="Z192" s="134">
        <f t="shared" ref="Z192:Z197" ca="1" si="409">AA192+AB192+AC192</f>
        <v>0</v>
      </c>
      <c r="AA192" s="134">
        <f t="shared" ref="AA192:AA197" ca="1" si="410">60*(AG192)/(INDIRECT(ADDRESS($M192,5,1,0,"Daten"),0)*(U192))</f>
        <v>0</v>
      </c>
      <c r="AB192" s="233">
        <f t="shared" ref="AB192:AB197" ca="1" si="411">IF(O$213&gt;0,60*((AG$213/O$213)*O192)/(INDIRECT(ADDRESS($M192,5,1,0,"Daten"),0)*($E$1-$E$2)),0)</f>
        <v>0</v>
      </c>
      <c r="AC192" s="233">
        <f t="shared" ref="AC192:AC197" ca="1" si="412">IF(P$220&gt;0,60*(P192*AG$220/P$220)/(INDIRECT(ADDRESS($M192,5,1,0,"Daten"),0)*($E$1-$E$2)),0)</f>
        <v>0</v>
      </c>
      <c r="AD192" s="7"/>
      <c r="AE192" s="152">
        <f t="shared" ref="AE192:AE197" ca="1" si="413">AL192+AM192+AN192</f>
        <v>4</v>
      </c>
      <c r="AF192" s="13">
        <f ca="1">($E$1-U192/2)-INDIRECT(ADDRESS(ROW()-1,COLUMN()-2))</f>
        <v>17.5</v>
      </c>
      <c r="AG192" s="230">
        <f t="shared" ref="AG192:AG197" ca="1" si="414">$AE192*$AF192*$Q192</f>
        <v>0</v>
      </c>
      <c r="AH192" s="230" t="str">
        <f t="shared" si="329"/>
        <v/>
      </c>
      <c r="AI192" s="9"/>
      <c r="AL192" s="7">
        <f t="shared" ref="AL192:AL197" ca="1" si="415">IF($G192&lt;0.1,(($G192-0.05)*(AP192-AO192)/0.05)+AO192,0)</f>
        <v>4</v>
      </c>
      <c r="AM192" s="7">
        <f t="shared" ref="AM192:AM197" si="416">IF($G192&lt;0.2,IF($G192&gt;=0.1,(($G192-0.1)*(AQ192-AP192)/0.1)+AP192,0),0)</f>
        <v>0</v>
      </c>
      <c r="AN192" s="7">
        <f t="shared" ref="AN192:AN197" si="417">IF($G192&gt;=0.2,(($G192-0.2)*(AR192-AQ192)/0.3)+AQ192,0)</f>
        <v>0</v>
      </c>
      <c r="AO192" s="7">
        <f t="shared" ref="AO192:AO197" ca="1" si="418">INDIRECT(ADDRESS($M192,10,1,0,"Daten"),0)</f>
        <v>3.5</v>
      </c>
      <c r="AP192" s="7">
        <f t="shared" ref="AP192:AP197" ca="1" si="419">INDIRECT(ADDRESS($M192,11,1,0,"Daten"),0)</f>
        <v>3</v>
      </c>
      <c r="AQ192" s="7">
        <f t="shared" ref="AQ192:AQ197" ca="1" si="420">INDIRECT(ADDRESS($M192,12,1,0,"Daten"),0)</f>
        <v>2.2000000000000002</v>
      </c>
      <c r="AR192" s="7">
        <f t="shared" ref="AR192:AR197" ca="1" si="421">INDIRECT(ADDRESS($M192,13,1,0,"Daten"),0)</f>
        <v>1</v>
      </c>
      <c r="AMG192" s="7"/>
      <c r="AMH192" s="7"/>
    </row>
    <row r="193" spans="1:1022">
      <c r="B193" s="14"/>
      <c r="C193" s="14" t="s">
        <v>14</v>
      </c>
      <c r="D193" s="7"/>
      <c r="E193" s="216"/>
      <c r="F193" s="7"/>
      <c r="G193" s="16">
        <f t="shared" si="318"/>
        <v>0</v>
      </c>
      <c r="H193" s="122" t="s">
        <v>68</v>
      </c>
      <c r="I193" s="122" t="s">
        <v>13</v>
      </c>
      <c r="J193" s="122" t="s">
        <v>208</v>
      </c>
      <c r="K193" s="147" t="str">
        <f>Eingabetabelle!$K$5</f>
        <v>Wasser</v>
      </c>
      <c r="L193" s="147" t="str">
        <f t="shared" si="405"/>
        <v>17x2FBHTeppichWasser</v>
      </c>
      <c r="M193" s="147">
        <f>MATCH($L193,Daten!$S$3:$S$50,0)+2</f>
        <v>3</v>
      </c>
      <c r="N193" s="17"/>
      <c r="O193" s="17"/>
      <c r="P193" s="3"/>
      <c r="Q193" s="3"/>
      <c r="R193" s="3"/>
      <c r="S193" s="3"/>
      <c r="T193" s="3"/>
      <c r="U193" s="227">
        <f>IF(T193&gt;0,T193,DH!$J$2-DH!$K$2)</f>
        <v>7</v>
      </c>
      <c r="V193" s="30">
        <f t="shared" si="406"/>
        <v>0</v>
      </c>
      <c r="W193" s="13">
        <f t="shared" si="407"/>
        <v>6000</v>
      </c>
      <c r="X193" s="15"/>
      <c r="Y193" s="218">
        <f t="shared" ca="1" si="408"/>
        <v>0</v>
      </c>
      <c r="Z193" s="134">
        <f t="shared" ca="1" si="409"/>
        <v>0</v>
      </c>
      <c r="AA193" s="134">
        <f t="shared" ca="1" si="410"/>
        <v>0</v>
      </c>
      <c r="AB193" s="233">
        <f t="shared" ca="1" si="411"/>
        <v>0</v>
      </c>
      <c r="AC193" s="233">
        <f t="shared" ca="1" si="412"/>
        <v>0</v>
      </c>
      <c r="AD193" s="7"/>
      <c r="AE193" s="152">
        <f t="shared" ca="1" si="413"/>
        <v>4</v>
      </c>
      <c r="AF193" s="13">
        <f ca="1">($E$1-U193/2)-INDIRECT(ADDRESS(ROW()-2,COLUMN()-2))</f>
        <v>17.5</v>
      </c>
      <c r="AG193" s="230">
        <f t="shared" ca="1" si="414"/>
        <v>0</v>
      </c>
      <c r="AH193" s="230" t="str">
        <f t="shared" si="329"/>
        <v/>
      </c>
      <c r="AI193" s="9"/>
      <c r="AL193" s="7">
        <f t="shared" ca="1" si="415"/>
        <v>4</v>
      </c>
      <c r="AM193" s="7">
        <f t="shared" si="416"/>
        <v>0</v>
      </c>
      <c r="AN193" s="7">
        <f t="shared" si="417"/>
        <v>0</v>
      </c>
      <c r="AO193" s="7">
        <f t="shared" ca="1" si="418"/>
        <v>3.5</v>
      </c>
      <c r="AP193" s="7">
        <f t="shared" ca="1" si="419"/>
        <v>3</v>
      </c>
      <c r="AQ193" s="7">
        <f t="shared" ca="1" si="420"/>
        <v>2.2000000000000002</v>
      </c>
      <c r="AR193" s="7">
        <f t="shared" ca="1" si="421"/>
        <v>1</v>
      </c>
      <c r="AMG193" s="7"/>
      <c r="AMH193" s="7"/>
    </row>
    <row r="194" spans="1:1022">
      <c r="B194" s="14"/>
      <c r="C194" s="14" t="s">
        <v>15</v>
      </c>
      <c r="D194" s="7"/>
      <c r="E194" s="216"/>
      <c r="F194" s="7"/>
      <c r="G194" s="16">
        <f t="shared" si="318"/>
        <v>0</v>
      </c>
      <c r="H194" s="122" t="s">
        <v>68</v>
      </c>
      <c r="I194" s="122" t="s">
        <v>13</v>
      </c>
      <c r="J194" s="122" t="s">
        <v>208</v>
      </c>
      <c r="K194" s="147" t="str">
        <f>Eingabetabelle!$K$5</f>
        <v>Wasser</v>
      </c>
      <c r="L194" s="147" t="str">
        <f t="shared" si="405"/>
        <v>17x2FBHTeppichWasser</v>
      </c>
      <c r="M194" s="147">
        <f>MATCH($L194,Daten!$S$3:$S$50,0)+2</f>
        <v>3</v>
      </c>
      <c r="N194" s="17"/>
      <c r="O194" s="17"/>
      <c r="P194" s="3"/>
      <c r="Q194" s="3"/>
      <c r="R194" s="3"/>
      <c r="S194" s="3"/>
      <c r="T194" s="3"/>
      <c r="U194" s="227">
        <f>IF(T194&gt;0,T194,DH!$J$2-DH!$K$2)</f>
        <v>7</v>
      </c>
      <c r="V194" s="30">
        <f t="shared" si="406"/>
        <v>0</v>
      </c>
      <c r="W194" s="13">
        <f t="shared" si="407"/>
        <v>6000</v>
      </c>
      <c r="X194" s="15"/>
      <c r="Y194" s="218">
        <f t="shared" ca="1" si="408"/>
        <v>0</v>
      </c>
      <c r="Z194" s="134">
        <f t="shared" ca="1" si="409"/>
        <v>0</v>
      </c>
      <c r="AA194" s="134">
        <f t="shared" ca="1" si="410"/>
        <v>0</v>
      </c>
      <c r="AB194" s="233">
        <f t="shared" ca="1" si="411"/>
        <v>0</v>
      </c>
      <c r="AC194" s="233">
        <f t="shared" ca="1" si="412"/>
        <v>0</v>
      </c>
      <c r="AD194" s="7"/>
      <c r="AE194" s="152">
        <f t="shared" ca="1" si="413"/>
        <v>4</v>
      </c>
      <c r="AF194" s="13">
        <f ca="1">($E$1-U194/2)-INDIRECT(ADDRESS(ROW()-3,COLUMN()-2))</f>
        <v>17.5</v>
      </c>
      <c r="AG194" s="230">
        <f t="shared" ca="1" si="414"/>
        <v>0</v>
      </c>
      <c r="AH194" s="230" t="str">
        <f t="shared" si="329"/>
        <v/>
      </c>
      <c r="AI194" s="9"/>
      <c r="AL194" s="7">
        <f t="shared" ca="1" si="415"/>
        <v>4</v>
      </c>
      <c r="AM194" s="7">
        <f t="shared" si="416"/>
        <v>0</v>
      </c>
      <c r="AN194" s="7">
        <f t="shared" si="417"/>
        <v>0</v>
      </c>
      <c r="AO194" s="7">
        <f t="shared" ca="1" si="418"/>
        <v>3.5</v>
      </c>
      <c r="AP194" s="7">
        <f t="shared" ca="1" si="419"/>
        <v>3</v>
      </c>
      <c r="AQ194" s="7">
        <f t="shared" ca="1" si="420"/>
        <v>2.2000000000000002</v>
      </c>
      <c r="AR194" s="7">
        <f t="shared" ca="1" si="421"/>
        <v>1</v>
      </c>
      <c r="AMG194" s="7"/>
      <c r="AMH194" s="7"/>
    </row>
    <row r="195" spans="1:1022">
      <c r="B195" s="14"/>
      <c r="C195" s="14" t="s">
        <v>15</v>
      </c>
      <c r="D195" s="7"/>
      <c r="E195" s="216"/>
      <c r="F195" s="7"/>
      <c r="G195" s="16">
        <f t="shared" si="318"/>
        <v>0</v>
      </c>
      <c r="H195" s="122" t="s">
        <v>68</v>
      </c>
      <c r="I195" s="122" t="s">
        <v>13</v>
      </c>
      <c r="J195" s="122" t="s">
        <v>208</v>
      </c>
      <c r="K195" s="147" t="str">
        <f>Eingabetabelle!$K$5</f>
        <v>Wasser</v>
      </c>
      <c r="L195" s="147" t="str">
        <f t="shared" si="405"/>
        <v>17x2FBHTeppichWasser</v>
      </c>
      <c r="M195" s="147">
        <f>MATCH($L195,Daten!$S$3:$S$50,0)+2</f>
        <v>3</v>
      </c>
      <c r="N195" s="17"/>
      <c r="O195" s="17"/>
      <c r="P195" s="3"/>
      <c r="Q195" s="3"/>
      <c r="R195" s="3"/>
      <c r="S195" s="3"/>
      <c r="T195" s="3"/>
      <c r="U195" s="227">
        <f>IF(T195&gt;0,T195,DH!$J$2-DH!$K$2)</f>
        <v>7</v>
      </c>
      <c r="V195" s="30">
        <f t="shared" si="406"/>
        <v>0</v>
      </c>
      <c r="W195" s="13">
        <f t="shared" si="407"/>
        <v>6000</v>
      </c>
      <c r="X195" s="15"/>
      <c r="Y195" s="218">
        <f t="shared" ca="1" si="408"/>
        <v>0</v>
      </c>
      <c r="Z195" s="134">
        <f t="shared" ca="1" si="409"/>
        <v>0</v>
      </c>
      <c r="AA195" s="134">
        <f t="shared" ca="1" si="410"/>
        <v>0</v>
      </c>
      <c r="AB195" s="233">
        <f t="shared" ca="1" si="411"/>
        <v>0</v>
      </c>
      <c r="AC195" s="233">
        <f t="shared" ca="1" si="412"/>
        <v>0</v>
      </c>
      <c r="AD195" s="7"/>
      <c r="AE195" s="152">
        <f t="shared" ca="1" si="413"/>
        <v>4</v>
      </c>
      <c r="AF195" s="13">
        <f ca="1">($E$1-U195/2)-INDIRECT(ADDRESS(ROW()-4,COLUMN()-2))</f>
        <v>17.5</v>
      </c>
      <c r="AG195" s="230">
        <f t="shared" ca="1" si="414"/>
        <v>0</v>
      </c>
      <c r="AH195" s="230" t="str">
        <f t="shared" si="329"/>
        <v/>
      </c>
      <c r="AI195" s="9"/>
      <c r="AL195" s="7">
        <f t="shared" ca="1" si="415"/>
        <v>4</v>
      </c>
      <c r="AM195" s="7">
        <f t="shared" si="416"/>
        <v>0</v>
      </c>
      <c r="AN195" s="7">
        <f t="shared" si="417"/>
        <v>0</v>
      </c>
      <c r="AO195" s="7">
        <f t="shared" ca="1" si="418"/>
        <v>3.5</v>
      </c>
      <c r="AP195" s="7">
        <f t="shared" ca="1" si="419"/>
        <v>3</v>
      </c>
      <c r="AQ195" s="7">
        <f t="shared" ca="1" si="420"/>
        <v>2.2000000000000002</v>
      </c>
      <c r="AR195" s="7">
        <f t="shared" ca="1" si="421"/>
        <v>1</v>
      </c>
      <c r="AMG195" s="7"/>
      <c r="AMH195" s="7"/>
    </row>
    <row r="196" spans="1:1022">
      <c r="B196" s="14"/>
      <c r="C196" s="14" t="s">
        <v>16</v>
      </c>
      <c r="D196" s="7"/>
      <c r="E196" s="216"/>
      <c r="F196" s="7"/>
      <c r="G196" s="16">
        <f t="shared" si="318"/>
        <v>0</v>
      </c>
      <c r="H196" s="122" t="s">
        <v>68</v>
      </c>
      <c r="I196" s="122" t="s">
        <v>13</v>
      </c>
      <c r="J196" s="122" t="s">
        <v>208</v>
      </c>
      <c r="K196" s="147" t="str">
        <f>Eingabetabelle!$K$5</f>
        <v>Wasser</v>
      </c>
      <c r="L196" s="147" t="str">
        <f t="shared" si="405"/>
        <v>17x2FBHTeppichWasser</v>
      </c>
      <c r="M196" s="147">
        <f>MATCH($L196,Daten!$S$3:$S$50,0)+2</f>
        <v>3</v>
      </c>
      <c r="N196" s="17"/>
      <c r="O196" s="17"/>
      <c r="P196" s="3"/>
      <c r="Q196" s="3"/>
      <c r="R196" s="3"/>
      <c r="S196" s="3"/>
      <c r="T196" s="3"/>
      <c r="U196" s="227">
        <f>IF(T196&gt;0,T196,DH!$J$2-DH!$K$2)</f>
        <v>7</v>
      </c>
      <c r="V196" s="30">
        <f t="shared" si="406"/>
        <v>0</v>
      </c>
      <c r="W196" s="13">
        <f t="shared" si="407"/>
        <v>6000</v>
      </c>
      <c r="X196" s="15"/>
      <c r="Y196" s="218">
        <f t="shared" ca="1" si="408"/>
        <v>0</v>
      </c>
      <c r="Z196" s="134">
        <f t="shared" ca="1" si="409"/>
        <v>0</v>
      </c>
      <c r="AA196" s="134">
        <f t="shared" ca="1" si="410"/>
        <v>0</v>
      </c>
      <c r="AB196" s="233">
        <f t="shared" ca="1" si="411"/>
        <v>0</v>
      </c>
      <c r="AC196" s="233">
        <f t="shared" ca="1" si="412"/>
        <v>0</v>
      </c>
      <c r="AD196" s="7"/>
      <c r="AE196" s="152">
        <f t="shared" ca="1" si="413"/>
        <v>4</v>
      </c>
      <c r="AF196" s="13">
        <f ca="1">($E$1-U196/2)-INDIRECT(ADDRESS(ROW()-5,COLUMN()-2))</f>
        <v>17.5</v>
      </c>
      <c r="AG196" s="230">
        <f t="shared" ca="1" si="414"/>
        <v>0</v>
      </c>
      <c r="AH196" s="230" t="str">
        <f t="shared" si="329"/>
        <v/>
      </c>
      <c r="AI196" s="9"/>
      <c r="AL196" s="7">
        <f t="shared" ca="1" si="415"/>
        <v>4</v>
      </c>
      <c r="AM196" s="7">
        <f t="shared" si="416"/>
        <v>0</v>
      </c>
      <c r="AN196" s="7">
        <f t="shared" si="417"/>
        <v>0</v>
      </c>
      <c r="AO196" s="7">
        <f t="shared" ca="1" si="418"/>
        <v>3.5</v>
      </c>
      <c r="AP196" s="7">
        <f t="shared" ca="1" si="419"/>
        <v>3</v>
      </c>
      <c r="AQ196" s="7">
        <f t="shared" ca="1" si="420"/>
        <v>2.2000000000000002</v>
      </c>
      <c r="AR196" s="7">
        <f t="shared" ca="1" si="421"/>
        <v>1</v>
      </c>
      <c r="AMG196" s="7"/>
      <c r="AMH196" s="7"/>
    </row>
    <row r="197" spans="1:1022">
      <c r="B197" s="14"/>
      <c r="C197" s="14" t="s">
        <v>17</v>
      </c>
      <c r="D197" s="7"/>
      <c r="E197" s="216"/>
      <c r="F197" s="7"/>
      <c r="G197" s="16">
        <f t="shared" si="318"/>
        <v>0</v>
      </c>
      <c r="H197" s="122" t="s">
        <v>68</v>
      </c>
      <c r="I197" s="122" t="s">
        <v>13</v>
      </c>
      <c r="J197" s="122" t="s">
        <v>208</v>
      </c>
      <c r="K197" s="147" t="str">
        <f>Eingabetabelle!$K$5</f>
        <v>Wasser</v>
      </c>
      <c r="L197" s="147" t="str">
        <f t="shared" si="405"/>
        <v>17x2FBHTeppichWasser</v>
      </c>
      <c r="M197" s="147">
        <f>MATCH($L197,Daten!$S$3:$S$50,0)+2</f>
        <v>3</v>
      </c>
      <c r="N197" s="17"/>
      <c r="O197" s="17"/>
      <c r="P197" s="3"/>
      <c r="Q197" s="3"/>
      <c r="R197" s="3"/>
      <c r="S197" s="3"/>
      <c r="T197" s="3"/>
      <c r="U197" s="227">
        <f>IF(T197&gt;0,T197,DH!$J$2-DH!$K$2)</f>
        <v>7</v>
      </c>
      <c r="V197" s="30">
        <f t="shared" si="406"/>
        <v>0</v>
      </c>
      <c r="W197" s="13">
        <f t="shared" si="407"/>
        <v>6000</v>
      </c>
      <c r="X197" s="15"/>
      <c r="Y197" s="218">
        <f t="shared" ca="1" si="408"/>
        <v>0</v>
      </c>
      <c r="Z197" s="134">
        <f t="shared" ca="1" si="409"/>
        <v>0</v>
      </c>
      <c r="AA197" s="134">
        <f t="shared" ca="1" si="410"/>
        <v>0</v>
      </c>
      <c r="AB197" s="233">
        <f t="shared" ca="1" si="411"/>
        <v>0</v>
      </c>
      <c r="AC197" s="233">
        <f t="shared" ca="1" si="412"/>
        <v>0</v>
      </c>
      <c r="AD197" s="7"/>
      <c r="AE197" s="152">
        <f t="shared" ca="1" si="413"/>
        <v>4</v>
      </c>
      <c r="AF197" s="13">
        <f ca="1">($E$1-U197/2)-INDIRECT(ADDRESS(ROW()-6,COLUMN()-2))</f>
        <v>17.5</v>
      </c>
      <c r="AG197" s="230">
        <f t="shared" ca="1" si="414"/>
        <v>0</v>
      </c>
      <c r="AH197" s="230" t="str">
        <f t="shared" si="329"/>
        <v/>
      </c>
      <c r="AI197" s="9"/>
      <c r="AL197" s="7">
        <f t="shared" ca="1" si="415"/>
        <v>4</v>
      </c>
      <c r="AM197" s="7">
        <f t="shared" si="416"/>
        <v>0</v>
      </c>
      <c r="AN197" s="7">
        <f t="shared" si="417"/>
        <v>0</v>
      </c>
      <c r="AO197" s="7">
        <f t="shared" ca="1" si="418"/>
        <v>3.5</v>
      </c>
      <c r="AP197" s="7">
        <f t="shared" ca="1" si="419"/>
        <v>3</v>
      </c>
      <c r="AQ197" s="7">
        <f t="shared" ca="1" si="420"/>
        <v>2.2000000000000002</v>
      </c>
      <c r="AR197" s="7">
        <f t="shared" ca="1" si="421"/>
        <v>1</v>
      </c>
      <c r="AMG197" s="7"/>
      <c r="AMH197" s="7"/>
    </row>
    <row r="198" spans="1:1022">
      <c r="A198">
        <v>28</v>
      </c>
      <c r="B198" s="32" t="str">
        <f ca="1">INDIRECT(ADDRESS($A198+1,1,1,1,"Eingabetabelle"))</f>
        <v>OG</v>
      </c>
      <c r="C198" s="32" t="str">
        <f ca="1">INDIRECT(ADDRESS($A198+1,2,1,1,"Eingabetabelle"))</f>
        <v>Raum_7</v>
      </c>
      <c r="D198" s="32" t="str">
        <f ca="1">IF(Eingabetabelle!$K$4="X",INDIRECT(ADDRESS(7,14,1,1,CONCATENATE($B198,"_",$C198))),INDIRECT(ADDRESS($A198+1,3,1,1,"Eingabetabelle")))</f>
        <v>Testraum</v>
      </c>
      <c r="E198" s="215">
        <f ca="1">IF(Eingabetabelle!$K$4="X",INDIRECT(ADDRESS(62,18,1,1,CONCATENATE($B198,"_",$C198))),INDIRECT(ADDRESS($A198+1,4,1,1,"Eingabetabelle")))</f>
        <v>0</v>
      </c>
      <c r="F198" s="32">
        <f ca="1">IF(Eingabetabelle!$K$4="X",INDIRECT(ADDRESS(17,7,1,1,CONCATENATE($B198,"_",$C198))),INDIRECT(ADDRESS($A198+1,5,1,1,"Eingabetabelle")))</f>
        <v>0</v>
      </c>
      <c r="G198" s="16">
        <f t="shared" si="318"/>
        <v>0</v>
      </c>
      <c r="H198" s="16"/>
      <c r="I198" s="16"/>
      <c r="J198" s="16"/>
      <c r="K198" s="147"/>
      <c r="L198" s="147"/>
      <c r="M198" s="147"/>
      <c r="N198" s="1">
        <f>SUM(N199:N204)</f>
        <v>0</v>
      </c>
      <c r="Q198" s="1">
        <f>SUM(Q199:Q204)</f>
        <v>0</v>
      </c>
      <c r="U198" s="227"/>
      <c r="V198" s="14"/>
      <c r="W198" s="13"/>
      <c r="X198" s="15">
        <f>SUM(N199:N204)</f>
        <v>0</v>
      </c>
      <c r="Y198" s="219"/>
      <c r="Z198" s="134"/>
      <c r="AA198" s="134"/>
      <c r="AB198" s="233"/>
      <c r="AC198" s="233"/>
      <c r="AD198" s="32">
        <f ca="1">IF(Eingabetabelle!$K$4="X",INDIRECT(ADDRESS(9,7,1,1,CONCATENATE($B198,"_",$C198))),INDIRECT(ADDRESS($A198+1,6,1,1,"Eingabetabelle")))</f>
        <v>24</v>
      </c>
      <c r="AE198" s="152"/>
      <c r="AF198" s="13"/>
      <c r="AG198" s="230"/>
      <c r="AH198" s="230"/>
      <c r="AI198" s="9">
        <f ca="1">SUM(AG199:AG204)</f>
        <v>0</v>
      </c>
      <c r="AJ198" s="7">
        <f ca="1">AI198-E198</f>
        <v>0</v>
      </c>
      <c r="AK198" s="237" t="str">
        <f ca="1">IF(E198&gt;0,AI198/E198,"")</f>
        <v/>
      </c>
      <c r="AMG198" s="7"/>
      <c r="AMH198" s="7"/>
    </row>
    <row r="199" spans="1:1022">
      <c r="B199" s="14"/>
      <c r="C199" s="14" t="s">
        <v>12</v>
      </c>
      <c r="D199" s="7"/>
      <c r="E199" s="216"/>
      <c r="F199" s="7"/>
      <c r="G199" s="16">
        <f t="shared" si="318"/>
        <v>0</v>
      </c>
      <c r="H199" s="122" t="s">
        <v>68</v>
      </c>
      <c r="I199" s="122" t="s">
        <v>13</v>
      </c>
      <c r="J199" s="122" t="s">
        <v>208</v>
      </c>
      <c r="K199" s="147" t="str">
        <f>Eingabetabelle!$K$5</f>
        <v>Wasser</v>
      </c>
      <c r="L199" s="147" t="str">
        <f t="shared" ref="L199:L204" si="422">H199&amp;I199&amp;J199&amp;K199</f>
        <v>17x2FBHTeppichWasser</v>
      </c>
      <c r="M199" s="147">
        <f>MATCH($L199,Daten!$S$3:$S$50,0)+2</f>
        <v>3</v>
      </c>
      <c r="N199" s="17"/>
      <c r="O199" s="17"/>
      <c r="P199" s="3"/>
      <c r="Q199" s="3"/>
      <c r="R199" s="3"/>
      <c r="S199" s="3"/>
      <c r="T199" s="3"/>
      <c r="U199" s="227">
        <f>IF(T199&gt;0,T199,DH!$J$2-DH!$K$2)</f>
        <v>7</v>
      </c>
      <c r="V199" s="30">
        <f t="shared" ref="V199:V204" si="423">P199+N199+O199</f>
        <v>0</v>
      </c>
      <c r="W199" s="13">
        <f t="shared" ref="W199:W204" si="424">$E$3</f>
        <v>6000</v>
      </c>
      <c r="X199" s="15"/>
      <c r="Y199" s="218">
        <f t="shared" ref="Y199:Y204" ca="1" si="425">INDIRECT(ADDRESS($M199,4,1,0,"Daten"),0)*Z199*Z199*V199</f>
        <v>0</v>
      </c>
      <c r="Z199" s="134">
        <f t="shared" ref="Z199:Z204" ca="1" si="426">AA199+AB199+AC199</f>
        <v>0</v>
      </c>
      <c r="AA199" s="134">
        <f t="shared" ref="AA199:AA204" ca="1" si="427">60*(AG199)/(INDIRECT(ADDRESS($M199,5,1,0,"Daten"),0)*(U199))</f>
        <v>0</v>
      </c>
      <c r="AB199" s="233">
        <f t="shared" ref="AB199:AB204" ca="1" si="428">IF(O$213&gt;0,60*((AG$213/O$213)*O199)/(INDIRECT(ADDRESS($M199,5,1,0,"Daten"),0)*($E$1-$E$2)),0)</f>
        <v>0</v>
      </c>
      <c r="AC199" s="233">
        <f t="shared" ref="AC199:AC204" ca="1" si="429">IF(P$220&gt;0,60*(P199*AG$220/P$220)/(INDIRECT(ADDRESS($M199,5,1,0,"Daten"),0)*($E$1-$E$2)),0)</f>
        <v>0</v>
      </c>
      <c r="AD199" s="7"/>
      <c r="AE199" s="152">
        <f t="shared" ref="AE199:AE204" ca="1" si="430">AL199+AM199+AN199</f>
        <v>4</v>
      </c>
      <c r="AF199" s="13">
        <f ca="1">($E$1-U199/2)-INDIRECT(ADDRESS(ROW()-1,COLUMN()-2))</f>
        <v>17.5</v>
      </c>
      <c r="AG199" s="230">
        <f t="shared" ref="AG199:AG204" ca="1" si="431">$AE199*$AF199*$Q199</f>
        <v>0</v>
      </c>
      <c r="AH199" s="230" t="str">
        <f t="shared" si="329"/>
        <v/>
      </c>
      <c r="AI199" s="9"/>
      <c r="AL199" s="7">
        <f t="shared" ref="AL199:AL204" ca="1" si="432">IF($G199&lt;0.1,(($G199-0.05)*(AP199-AO199)/0.05)+AO199,0)</f>
        <v>4</v>
      </c>
      <c r="AM199" s="7">
        <f t="shared" ref="AM199:AM204" si="433">IF($G199&lt;0.2,IF($G199&gt;=0.1,(($G199-0.1)*(AQ199-AP199)/0.1)+AP199,0),0)</f>
        <v>0</v>
      </c>
      <c r="AN199" s="7">
        <f t="shared" ref="AN199:AN204" si="434">IF($G199&gt;=0.2,(($G199-0.2)*(AR199-AQ199)/0.3)+AQ199,0)</f>
        <v>0</v>
      </c>
      <c r="AO199" s="7">
        <f t="shared" ref="AO199:AO204" ca="1" si="435">INDIRECT(ADDRESS($M199,10,1,0,"Daten"),0)</f>
        <v>3.5</v>
      </c>
      <c r="AP199" s="7">
        <f t="shared" ref="AP199:AP204" ca="1" si="436">INDIRECT(ADDRESS($M199,11,1,0,"Daten"),0)</f>
        <v>3</v>
      </c>
      <c r="AQ199" s="7">
        <f t="shared" ref="AQ199:AQ204" ca="1" si="437">INDIRECT(ADDRESS($M199,12,1,0,"Daten"),0)</f>
        <v>2.2000000000000002</v>
      </c>
      <c r="AR199" s="7">
        <f t="shared" ref="AR199:AR204" ca="1" si="438">INDIRECT(ADDRESS($M199,13,1,0,"Daten"),0)</f>
        <v>1</v>
      </c>
      <c r="AMG199" s="7"/>
      <c r="AMH199" s="7"/>
    </row>
    <row r="200" spans="1:1022">
      <c r="B200" s="14"/>
      <c r="C200" s="14" t="s">
        <v>14</v>
      </c>
      <c r="D200" s="7"/>
      <c r="E200" s="216"/>
      <c r="F200" s="7"/>
      <c r="G200" s="16">
        <f t="shared" si="318"/>
        <v>0</v>
      </c>
      <c r="H200" s="122" t="s">
        <v>68</v>
      </c>
      <c r="I200" s="122" t="s">
        <v>13</v>
      </c>
      <c r="J200" s="122" t="s">
        <v>208</v>
      </c>
      <c r="K200" s="147" t="str">
        <f>Eingabetabelle!$K$5</f>
        <v>Wasser</v>
      </c>
      <c r="L200" s="147" t="str">
        <f t="shared" si="422"/>
        <v>17x2FBHTeppichWasser</v>
      </c>
      <c r="M200" s="147">
        <f>MATCH($L200,Daten!$S$3:$S$50,0)+2</f>
        <v>3</v>
      </c>
      <c r="N200" s="17"/>
      <c r="O200" s="17"/>
      <c r="P200" s="3"/>
      <c r="Q200" s="3"/>
      <c r="R200" s="3"/>
      <c r="S200" s="3"/>
      <c r="T200" s="3"/>
      <c r="U200" s="227">
        <f>IF(T200&gt;0,T200,DH!$J$2-DH!$K$2)</f>
        <v>7</v>
      </c>
      <c r="V200" s="30">
        <f t="shared" si="423"/>
        <v>0</v>
      </c>
      <c r="W200" s="13">
        <f t="shared" si="424"/>
        <v>6000</v>
      </c>
      <c r="X200" s="15"/>
      <c r="Y200" s="218">
        <f t="shared" ca="1" si="425"/>
        <v>0</v>
      </c>
      <c r="Z200" s="134">
        <f t="shared" ca="1" si="426"/>
        <v>0</v>
      </c>
      <c r="AA200" s="134">
        <f t="shared" ca="1" si="427"/>
        <v>0</v>
      </c>
      <c r="AB200" s="233">
        <f t="shared" ca="1" si="428"/>
        <v>0</v>
      </c>
      <c r="AC200" s="233">
        <f t="shared" ca="1" si="429"/>
        <v>0</v>
      </c>
      <c r="AD200" s="7"/>
      <c r="AE200" s="152">
        <f t="shared" ca="1" si="430"/>
        <v>4</v>
      </c>
      <c r="AF200" s="13">
        <f ca="1">($E$1-U200/2)-INDIRECT(ADDRESS(ROW()-2,COLUMN()-2))</f>
        <v>17.5</v>
      </c>
      <c r="AG200" s="230">
        <f t="shared" ca="1" si="431"/>
        <v>0</v>
      </c>
      <c r="AH200" s="230" t="str">
        <f t="shared" si="329"/>
        <v/>
      </c>
      <c r="AI200" s="9"/>
      <c r="AL200" s="7">
        <f t="shared" ca="1" si="432"/>
        <v>4</v>
      </c>
      <c r="AM200" s="7">
        <f t="shared" si="433"/>
        <v>0</v>
      </c>
      <c r="AN200" s="7">
        <f t="shared" si="434"/>
        <v>0</v>
      </c>
      <c r="AO200" s="7">
        <f t="shared" ca="1" si="435"/>
        <v>3.5</v>
      </c>
      <c r="AP200" s="7">
        <f t="shared" ca="1" si="436"/>
        <v>3</v>
      </c>
      <c r="AQ200" s="7">
        <f t="shared" ca="1" si="437"/>
        <v>2.2000000000000002</v>
      </c>
      <c r="AR200" s="7">
        <f t="shared" ca="1" si="438"/>
        <v>1</v>
      </c>
      <c r="AMG200" s="7"/>
      <c r="AMH200" s="7"/>
    </row>
    <row r="201" spans="1:1022">
      <c r="B201" s="14"/>
      <c r="C201" s="14" t="s">
        <v>15</v>
      </c>
      <c r="D201" s="7"/>
      <c r="E201" s="216"/>
      <c r="F201" s="7"/>
      <c r="G201" s="16">
        <f t="shared" si="318"/>
        <v>0</v>
      </c>
      <c r="H201" s="122" t="s">
        <v>68</v>
      </c>
      <c r="I201" s="122" t="s">
        <v>13</v>
      </c>
      <c r="J201" s="122" t="s">
        <v>208</v>
      </c>
      <c r="K201" s="147" t="str">
        <f>Eingabetabelle!$K$5</f>
        <v>Wasser</v>
      </c>
      <c r="L201" s="147" t="str">
        <f t="shared" si="422"/>
        <v>17x2FBHTeppichWasser</v>
      </c>
      <c r="M201" s="147">
        <f>MATCH($L201,Daten!$S$3:$S$50,0)+2</f>
        <v>3</v>
      </c>
      <c r="N201" s="17"/>
      <c r="O201" s="17"/>
      <c r="P201" s="3"/>
      <c r="Q201" s="3"/>
      <c r="R201" s="3"/>
      <c r="S201" s="3"/>
      <c r="T201" s="3"/>
      <c r="U201" s="227">
        <f>IF(T201&gt;0,T201,DH!$J$2-DH!$K$2)</f>
        <v>7</v>
      </c>
      <c r="V201" s="30">
        <f t="shared" si="423"/>
        <v>0</v>
      </c>
      <c r="W201" s="13">
        <f t="shared" si="424"/>
        <v>6000</v>
      </c>
      <c r="X201" s="15"/>
      <c r="Y201" s="218">
        <f t="shared" ca="1" si="425"/>
        <v>0</v>
      </c>
      <c r="Z201" s="134">
        <f t="shared" ca="1" si="426"/>
        <v>0</v>
      </c>
      <c r="AA201" s="134">
        <f t="shared" ca="1" si="427"/>
        <v>0</v>
      </c>
      <c r="AB201" s="233">
        <f t="shared" ca="1" si="428"/>
        <v>0</v>
      </c>
      <c r="AC201" s="233">
        <f t="shared" ca="1" si="429"/>
        <v>0</v>
      </c>
      <c r="AD201" s="7"/>
      <c r="AE201" s="152">
        <f t="shared" ca="1" si="430"/>
        <v>4</v>
      </c>
      <c r="AF201" s="13">
        <f ca="1">($E$1-U201/2)-INDIRECT(ADDRESS(ROW()-3,COLUMN()-2))</f>
        <v>17.5</v>
      </c>
      <c r="AG201" s="230">
        <f t="shared" ca="1" si="431"/>
        <v>0</v>
      </c>
      <c r="AH201" s="230" t="str">
        <f t="shared" si="329"/>
        <v/>
      </c>
      <c r="AI201" s="9"/>
      <c r="AL201" s="7">
        <f t="shared" ca="1" si="432"/>
        <v>4</v>
      </c>
      <c r="AM201" s="7">
        <f t="shared" si="433"/>
        <v>0</v>
      </c>
      <c r="AN201" s="7">
        <f t="shared" si="434"/>
        <v>0</v>
      </c>
      <c r="AO201" s="7">
        <f t="shared" ca="1" si="435"/>
        <v>3.5</v>
      </c>
      <c r="AP201" s="7">
        <f t="shared" ca="1" si="436"/>
        <v>3</v>
      </c>
      <c r="AQ201" s="7">
        <f t="shared" ca="1" si="437"/>
        <v>2.2000000000000002</v>
      </c>
      <c r="AR201" s="7">
        <f t="shared" ca="1" si="438"/>
        <v>1</v>
      </c>
      <c r="AMG201" s="7"/>
      <c r="AMH201" s="7"/>
    </row>
    <row r="202" spans="1:1022">
      <c r="B202" s="14"/>
      <c r="C202" s="14" t="s">
        <v>15</v>
      </c>
      <c r="D202" s="7"/>
      <c r="E202" s="216"/>
      <c r="F202" s="7"/>
      <c r="G202" s="16">
        <f t="shared" ref="G202:G265" si="439">IF(Q202&gt;0,Q202/N202,0)</f>
        <v>0</v>
      </c>
      <c r="H202" s="122" t="s">
        <v>68</v>
      </c>
      <c r="I202" s="122" t="s">
        <v>13</v>
      </c>
      <c r="J202" s="122" t="s">
        <v>208</v>
      </c>
      <c r="K202" s="147" t="str">
        <f>Eingabetabelle!$K$5</f>
        <v>Wasser</v>
      </c>
      <c r="L202" s="147" t="str">
        <f t="shared" si="422"/>
        <v>17x2FBHTeppichWasser</v>
      </c>
      <c r="M202" s="147">
        <f>MATCH($L202,Daten!$S$3:$S$50,0)+2</f>
        <v>3</v>
      </c>
      <c r="N202" s="17"/>
      <c r="O202" s="17"/>
      <c r="P202" s="3"/>
      <c r="Q202" s="3"/>
      <c r="R202" s="3"/>
      <c r="S202" s="3"/>
      <c r="T202" s="3"/>
      <c r="U202" s="227">
        <f>IF(T202&gt;0,T202,DH!$J$2-DH!$K$2)</f>
        <v>7</v>
      </c>
      <c r="V202" s="30">
        <f t="shared" si="423"/>
        <v>0</v>
      </c>
      <c r="W202" s="13">
        <f t="shared" si="424"/>
        <v>6000</v>
      </c>
      <c r="X202" s="15"/>
      <c r="Y202" s="218">
        <f t="shared" ca="1" si="425"/>
        <v>0</v>
      </c>
      <c r="Z202" s="134">
        <f t="shared" ca="1" si="426"/>
        <v>0</v>
      </c>
      <c r="AA202" s="134">
        <f t="shared" ca="1" si="427"/>
        <v>0</v>
      </c>
      <c r="AB202" s="233">
        <f t="shared" ca="1" si="428"/>
        <v>0</v>
      </c>
      <c r="AC202" s="233">
        <f t="shared" ca="1" si="429"/>
        <v>0</v>
      </c>
      <c r="AD202" s="7"/>
      <c r="AE202" s="152">
        <f t="shared" ca="1" si="430"/>
        <v>4</v>
      </c>
      <c r="AF202" s="13">
        <f ca="1">($E$1-U202/2)-INDIRECT(ADDRESS(ROW()-4,COLUMN()-2))</f>
        <v>17.5</v>
      </c>
      <c r="AG202" s="230">
        <f t="shared" ca="1" si="431"/>
        <v>0</v>
      </c>
      <c r="AH202" s="230" t="str">
        <f t="shared" si="329"/>
        <v/>
      </c>
      <c r="AI202" s="9"/>
      <c r="AL202" s="7">
        <f t="shared" ca="1" si="432"/>
        <v>4</v>
      </c>
      <c r="AM202" s="7">
        <f t="shared" si="433"/>
        <v>0</v>
      </c>
      <c r="AN202" s="7">
        <f t="shared" si="434"/>
        <v>0</v>
      </c>
      <c r="AO202" s="7">
        <f t="shared" ca="1" si="435"/>
        <v>3.5</v>
      </c>
      <c r="AP202" s="7">
        <f t="shared" ca="1" si="436"/>
        <v>3</v>
      </c>
      <c r="AQ202" s="7">
        <f t="shared" ca="1" si="437"/>
        <v>2.2000000000000002</v>
      </c>
      <c r="AR202" s="7">
        <f t="shared" ca="1" si="438"/>
        <v>1</v>
      </c>
      <c r="AMG202" s="7"/>
      <c r="AMH202" s="7"/>
    </row>
    <row r="203" spans="1:1022">
      <c r="B203" s="14"/>
      <c r="C203" s="14" t="s">
        <v>16</v>
      </c>
      <c r="D203" s="7"/>
      <c r="E203" s="216"/>
      <c r="F203" s="7"/>
      <c r="G203" s="16">
        <f t="shared" si="439"/>
        <v>0</v>
      </c>
      <c r="H203" s="122" t="s">
        <v>68</v>
      </c>
      <c r="I203" s="122" t="s">
        <v>13</v>
      </c>
      <c r="J203" s="122" t="s">
        <v>208</v>
      </c>
      <c r="K203" s="147" t="str">
        <f>Eingabetabelle!$K$5</f>
        <v>Wasser</v>
      </c>
      <c r="L203" s="147" t="str">
        <f t="shared" si="422"/>
        <v>17x2FBHTeppichWasser</v>
      </c>
      <c r="M203" s="147">
        <f>MATCH($L203,Daten!$S$3:$S$50,0)+2</f>
        <v>3</v>
      </c>
      <c r="N203" s="17"/>
      <c r="O203" s="17"/>
      <c r="P203" s="3"/>
      <c r="Q203" s="3"/>
      <c r="R203" s="3"/>
      <c r="S203" s="3"/>
      <c r="T203" s="3"/>
      <c r="U203" s="227">
        <f>IF(T203&gt;0,T203,DH!$J$2-DH!$K$2)</f>
        <v>7</v>
      </c>
      <c r="V203" s="30">
        <f t="shared" si="423"/>
        <v>0</v>
      </c>
      <c r="W203" s="13">
        <f t="shared" si="424"/>
        <v>6000</v>
      </c>
      <c r="X203" s="15"/>
      <c r="Y203" s="218">
        <f t="shared" ca="1" si="425"/>
        <v>0</v>
      </c>
      <c r="Z203" s="134">
        <f t="shared" ca="1" si="426"/>
        <v>0</v>
      </c>
      <c r="AA203" s="134">
        <f t="shared" ca="1" si="427"/>
        <v>0</v>
      </c>
      <c r="AB203" s="233">
        <f t="shared" ca="1" si="428"/>
        <v>0</v>
      </c>
      <c r="AC203" s="233">
        <f t="shared" ca="1" si="429"/>
        <v>0</v>
      </c>
      <c r="AD203" s="7"/>
      <c r="AE203" s="152">
        <f t="shared" ca="1" si="430"/>
        <v>4</v>
      </c>
      <c r="AF203" s="13">
        <f ca="1">($E$1-U203/2)-INDIRECT(ADDRESS(ROW()-5,COLUMN()-2))</f>
        <v>17.5</v>
      </c>
      <c r="AG203" s="230">
        <f t="shared" ca="1" si="431"/>
        <v>0</v>
      </c>
      <c r="AH203" s="230" t="str">
        <f t="shared" si="329"/>
        <v/>
      </c>
      <c r="AI203" s="9"/>
      <c r="AL203" s="7">
        <f t="shared" ca="1" si="432"/>
        <v>4</v>
      </c>
      <c r="AM203" s="7">
        <f t="shared" si="433"/>
        <v>0</v>
      </c>
      <c r="AN203" s="7">
        <f t="shared" si="434"/>
        <v>0</v>
      </c>
      <c r="AO203" s="7">
        <f t="shared" ca="1" si="435"/>
        <v>3.5</v>
      </c>
      <c r="AP203" s="7">
        <f t="shared" ca="1" si="436"/>
        <v>3</v>
      </c>
      <c r="AQ203" s="7">
        <f t="shared" ca="1" si="437"/>
        <v>2.2000000000000002</v>
      </c>
      <c r="AR203" s="7">
        <f t="shared" ca="1" si="438"/>
        <v>1</v>
      </c>
      <c r="AMG203" s="7"/>
      <c r="AMH203" s="7"/>
    </row>
    <row r="204" spans="1:1022">
      <c r="B204" s="14"/>
      <c r="C204" s="14" t="s">
        <v>17</v>
      </c>
      <c r="D204" s="7"/>
      <c r="E204" s="216"/>
      <c r="F204" s="7"/>
      <c r="G204" s="16">
        <f t="shared" si="439"/>
        <v>0</v>
      </c>
      <c r="H204" s="122" t="s">
        <v>68</v>
      </c>
      <c r="I204" s="122" t="s">
        <v>13</v>
      </c>
      <c r="J204" s="122" t="s">
        <v>208</v>
      </c>
      <c r="K204" s="147" t="str">
        <f>Eingabetabelle!$K$5</f>
        <v>Wasser</v>
      </c>
      <c r="L204" s="147" t="str">
        <f t="shared" si="422"/>
        <v>17x2FBHTeppichWasser</v>
      </c>
      <c r="M204" s="147">
        <f>MATCH($L204,Daten!$S$3:$S$50,0)+2</f>
        <v>3</v>
      </c>
      <c r="N204" s="17"/>
      <c r="O204" s="17"/>
      <c r="P204" s="3"/>
      <c r="Q204" s="3"/>
      <c r="R204" s="3"/>
      <c r="S204" s="3"/>
      <c r="T204" s="3"/>
      <c r="U204" s="227">
        <f>IF(T204&gt;0,T204,DH!$J$2-DH!$K$2)</f>
        <v>7</v>
      </c>
      <c r="V204" s="30">
        <f t="shared" si="423"/>
        <v>0</v>
      </c>
      <c r="W204" s="13">
        <f t="shared" si="424"/>
        <v>6000</v>
      </c>
      <c r="X204" s="15"/>
      <c r="Y204" s="218">
        <f t="shared" ca="1" si="425"/>
        <v>0</v>
      </c>
      <c r="Z204" s="134">
        <f t="shared" ca="1" si="426"/>
        <v>0</v>
      </c>
      <c r="AA204" s="134">
        <f t="shared" ca="1" si="427"/>
        <v>0</v>
      </c>
      <c r="AB204" s="233">
        <f t="shared" ca="1" si="428"/>
        <v>0</v>
      </c>
      <c r="AC204" s="233">
        <f t="shared" ca="1" si="429"/>
        <v>0</v>
      </c>
      <c r="AD204" s="7"/>
      <c r="AE204" s="152">
        <f t="shared" ca="1" si="430"/>
        <v>4</v>
      </c>
      <c r="AF204" s="13">
        <f ca="1">($E$1-U204/2)-INDIRECT(ADDRESS(ROW()-6,COLUMN()-2))</f>
        <v>17.5</v>
      </c>
      <c r="AG204" s="230">
        <f t="shared" ca="1" si="431"/>
        <v>0</v>
      </c>
      <c r="AH204" s="230" t="str">
        <f t="shared" si="329"/>
        <v/>
      </c>
      <c r="AI204" s="9"/>
      <c r="AL204" s="7">
        <f t="shared" ca="1" si="432"/>
        <v>4</v>
      </c>
      <c r="AM204" s="7">
        <f t="shared" si="433"/>
        <v>0</v>
      </c>
      <c r="AN204" s="7">
        <f t="shared" si="434"/>
        <v>0</v>
      </c>
      <c r="AO204" s="7">
        <f t="shared" ca="1" si="435"/>
        <v>3.5</v>
      </c>
      <c r="AP204" s="7">
        <f t="shared" ca="1" si="436"/>
        <v>3</v>
      </c>
      <c r="AQ204" s="7">
        <f t="shared" ca="1" si="437"/>
        <v>2.2000000000000002</v>
      </c>
      <c r="AR204" s="7">
        <f t="shared" ca="1" si="438"/>
        <v>1</v>
      </c>
      <c r="AMG204" s="7"/>
      <c r="AMH204" s="7"/>
    </row>
    <row r="205" spans="1:1022">
      <c r="A205">
        <v>29</v>
      </c>
      <c r="B205" s="32" t="str">
        <f ca="1">INDIRECT(ADDRESS($A205+1,1,1,1,"Eingabetabelle"))</f>
        <v>OG</v>
      </c>
      <c r="C205" s="32" t="str">
        <f ca="1">INDIRECT(ADDRESS($A205+1,2,1,1,"Eingabetabelle"))</f>
        <v>Raum_8</v>
      </c>
      <c r="D205" s="32" t="str">
        <f ca="1">IF(Eingabetabelle!$K$4="X",INDIRECT(ADDRESS(7,14,1,1,CONCATENATE($B205,"_",$C205))),INDIRECT(ADDRESS($A205+1,3,1,1,"Eingabetabelle")))</f>
        <v>Testraum</v>
      </c>
      <c r="E205" s="215">
        <f ca="1">IF(Eingabetabelle!$K$4="X",INDIRECT(ADDRESS(62,18,1,1,CONCATENATE($B205,"_",$C205))),INDIRECT(ADDRESS($A205+1,4,1,1,"Eingabetabelle")))</f>
        <v>0</v>
      </c>
      <c r="F205" s="32">
        <f ca="1">IF(Eingabetabelle!$K$4="X",INDIRECT(ADDRESS(17,7,1,1,CONCATENATE($B205,"_",$C205))),INDIRECT(ADDRESS($A205+1,5,1,1,"Eingabetabelle")))</f>
        <v>0</v>
      </c>
      <c r="G205" s="16">
        <f t="shared" si="439"/>
        <v>0</v>
      </c>
      <c r="H205" s="16"/>
      <c r="I205" s="16"/>
      <c r="J205" s="16"/>
      <c r="K205" s="147"/>
      <c r="L205" s="147"/>
      <c r="M205" s="147"/>
      <c r="N205" s="1">
        <f>SUM(N206:N211)</f>
        <v>0</v>
      </c>
      <c r="Q205" s="1">
        <f>SUM(Q206:Q211)</f>
        <v>0</v>
      </c>
      <c r="U205" s="227"/>
      <c r="V205" s="14"/>
      <c r="W205" s="13"/>
      <c r="X205" s="15">
        <f>SUM(N206:N211)</f>
        <v>0</v>
      </c>
      <c r="Y205" s="219"/>
      <c r="Z205" s="134"/>
      <c r="AA205" s="134"/>
      <c r="AB205" s="233"/>
      <c r="AC205" s="233"/>
      <c r="AD205" s="32">
        <f ca="1">IF(Eingabetabelle!$K$4="X",INDIRECT(ADDRESS(9,7,1,1,CONCATENATE($B205,"_",$C205))),INDIRECT(ADDRESS($A205+1,6,1,1,"Eingabetabelle")))</f>
        <v>24</v>
      </c>
      <c r="AE205" s="152"/>
      <c r="AF205" s="13"/>
      <c r="AG205" s="230"/>
      <c r="AH205" s="230"/>
      <c r="AI205" s="9">
        <f ca="1">SUM(AG206:AG211)</f>
        <v>0</v>
      </c>
      <c r="AJ205" s="7">
        <f ca="1">AI205-E205</f>
        <v>0</v>
      </c>
      <c r="AK205" s="237" t="str">
        <f ca="1">IF(E205&gt;0,AI205/E205,"")</f>
        <v/>
      </c>
      <c r="AMG205" s="7"/>
      <c r="AMH205" s="7"/>
    </row>
    <row r="206" spans="1:1022">
      <c r="B206" s="14"/>
      <c r="C206" s="14" t="s">
        <v>12</v>
      </c>
      <c r="D206" s="7"/>
      <c r="E206" s="216"/>
      <c r="F206" s="7"/>
      <c r="G206" s="16">
        <f t="shared" si="439"/>
        <v>0</v>
      </c>
      <c r="H206" s="122" t="s">
        <v>68</v>
      </c>
      <c r="I206" s="122" t="s">
        <v>13</v>
      </c>
      <c r="J206" s="122" t="s">
        <v>208</v>
      </c>
      <c r="K206" s="147" t="str">
        <f>Eingabetabelle!$K$5</f>
        <v>Wasser</v>
      </c>
      <c r="L206" s="147" t="str">
        <f t="shared" ref="L206:L211" si="440">H206&amp;I206&amp;J206&amp;K206</f>
        <v>17x2FBHTeppichWasser</v>
      </c>
      <c r="M206" s="147">
        <f>MATCH($L206,Daten!$S$3:$S$50,0)+2</f>
        <v>3</v>
      </c>
      <c r="N206" s="17"/>
      <c r="O206" s="17"/>
      <c r="P206" s="3"/>
      <c r="Q206" s="3"/>
      <c r="R206" s="3"/>
      <c r="S206" s="3"/>
      <c r="T206" s="3"/>
      <c r="U206" s="227">
        <f>IF(T206&gt;0,T206,DH!$J$2-DH!$K$2)</f>
        <v>7</v>
      </c>
      <c r="V206" s="30">
        <f t="shared" ref="V206:V211" si="441">P206+N206+O206</f>
        <v>0</v>
      </c>
      <c r="W206" s="13">
        <f t="shared" ref="W206:W211" si="442">$E$3</f>
        <v>6000</v>
      </c>
      <c r="X206" s="15"/>
      <c r="Y206" s="218">
        <f t="shared" ref="Y206:Y211" ca="1" si="443">INDIRECT(ADDRESS($M206,4,1,0,"Daten"),0)*Z206*Z206*V206</f>
        <v>0</v>
      </c>
      <c r="Z206" s="134">
        <f t="shared" ref="Z206:Z211" ca="1" si="444">AA206+AB206+AC206</f>
        <v>0</v>
      </c>
      <c r="AA206" s="134">
        <f t="shared" ref="AA206:AA211" ca="1" si="445">60*(AG206)/(INDIRECT(ADDRESS($M206,5,1,0,"Daten"),0)*(U206))</f>
        <v>0</v>
      </c>
      <c r="AB206" s="233">
        <f t="shared" ref="AB206:AB211" ca="1" si="446">IF(O$213&gt;0,60*((AG$213/O$213)*O206)/(INDIRECT(ADDRESS($M206,5,1,0,"Daten"),0)*($E$1-$E$2)),0)</f>
        <v>0</v>
      </c>
      <c r="AC206" s="233">
        <f t="shared" ref="AC206:AC211" ca="1" si="447">IF(P$220&gt;0,60*(P206*AG$220/P$220)/(INDIRECT(ADDRESS($M206,5,1,0,"Daten"),0)*($E$1-$E$2)),0)</f>
        <v>0</v>
      </c>
      <c r="AD206" s="7"/>
      <c r="AE206" s="152">
        <f t="shared" ref="AE206:AE211" ca="1" si="448">AL206+AM206+AN206</f>
        <v>4</v>
      </c>
      <c r="AF206" s="13">
        <f ca="1">($E$1-U206/2)-INDIRECT(ADDRESS(ROW()-1,COLUMN()-2))</f>
        <v>17.5</v>
      </c>
      <c r="AG206" s="230">
        <f t="shared" ref="AG206:AG211" ca="1" si="449">$AE206*$AF206*$Q206</f>
        <v>0</v>
      </c>
      <c r="AH206" s="230" t="str">
        <f t="shared" si="329"/>
        <v/>
      </c>
      <c r="AI206" s="9"/>
      <c r="AL206" s="7">
        <f t="shared" ref="AL206:AL211" ca="1" si="450">IF($G206&lt;0.1,(($G206-0.05)*(AP206-AO206)/0.05)+AO206,0)</f>
        <v>4</v>
      </c>
      <c r="AM206" s="7">
        <f t="shared" ref="AM206:AM211" si="451">IF($G206&lt;0.2,IF($G206&gt;=0.1,(($G206-0.1)*(AQ206-AP206)/0.1)+AP206,0),0)</f>
        <v>0</v>
      </c>
      <c r="AN206" s="7">
        <f t="shared" ref="AN206:AN211" si="452">IF($G206&gt;=0.2,(($G206-0.2)*(AR206-AQ206)/0.3)+AQ206,0)</f>
        <v>0</v>
      </c>
      <c r="AO206" s="7">
        <f t="shared" ref="AO206:AO211" ca="1" si="453">INDIRECT(ADDRESS($M206,10,1,0,"Daten"),0)</f>
        <v>3.5</v>
      </c>
      <c r="AP206" s="7">
        <f t="shared" ref="AP206:AP211" ca="1" si="454">INDIRECT(ADDRESS($M206,11,1,0,"Daten"),0)</f>
        <v>3</v>
      </c>
      <c r="AQ206" s="7">
        <f t="shared" ref="AQ206:AQ211" ca="1" si="455">INDIRECT(ADDRESS($M206,12,1,0,"Daten"),0)</f>
        <v>2.2000000000000002</v>
      </c>
      <c r="AR206" s="7">
        <f t="shared" ref="AR206:AR211" ca="1" si="456">INDIRECT(ADDRESS($M206,13,1,0,"Daten"),0)</f>
        <v>1</v>
      </c>
      <c r="AMG206" s="7"/>
      <c r="AMH206" s="7"/>
    </row>
    <row r="207" spans="1:1022">
      <c r="B207" s="14"/>
      <c r="C207" s="14" t="s">
        <v>14</v>
      </c>
      <c r="D207" s="7"/>
      <c r="E207" s="216"/>
      <c r="F207" s="7"/>
      <c r="G207" s="16">
        <f t="shared" si="439"/>
        <v>0</v>
      </c>
      <c r="H207" s="122" t="s">
        <v>68</v>
      </c>
      <c r="I207" s="122" t="s">
        <v>13</v>
      </c>
      <c r="J207" s="122" t="s">
        <v>208</v>
      </c>
      <c r="K207" s="147" t="str">
        <f>Eingabetabelle!$K$5</f>
        <v>Wasser</v>
      </c>
      <c r="L207" s="147" t="str">
        <f t="shared" si="440"/>
        <v>17x2FBHTeppichWasser</v>
      </c>
      <c r="M207" s="147">
        <f>MATCH($L207,Daten!$S$3:$S$50,0)+2</f>
        <v>3</v>
      </c>
      <c r="N207" s="17"/>
      <c r="O207" s="17"/>
      <c r="P207" s="3"/>
      <c r="Q207" s="3"/>
      <c r="R207" s="3"/>
      <c r="S207" s="3"/>
      <c r="T207" s="3"/>
      <c r="U207" s="227">
        <f>IF(T207&gt;0,T207,DH!$J$2-DH!$K$2)</f>
        <v>7</v>
      </c>
      <c r="V207" s="30">
        <f t="shared" si="441"/>
        <v>0</v>
      </c>
      <c r="W207" s="13">
        <f t="shared" si="442"/>
        <v>6000</v>
      </c>
      <c r="X207" s="15"/>
      <c r="Y207" s="218">
        <f t="shared" ca="1" si="443"/>
        <v>0</v>
      </c>
      <c r="Z207" s="134">
        <f t="shared" ca="1" si="444"/>
        <v>0</v>
      </c>
      <c r="AA207" s="134">
        <f t="shared" ca="1" si="445"/>
        <v>0</v>
      </c>
      <c r="AB207" s="233">
        <f t="shared" ca="1" si="446"/>
        <v>0</v>
      </c>
      <c r="AC207" s="233">
        <f t="shared" ca="1" si="447"/>
        <v>0</v>
      </c>
      <c r="AD207" s="7"/>
      <c r="AE207" s="152">
        <f t="shared" ca="1" si="448"/>
        <v>4</v>
      </c>
      <c r="AF207" s="13">
        <f ca="1">($E$1-U207/2)-INDIRECT(ADDRESS(ROW()-2,COLUMN()-2))</f>
        <v>17.5</v>
      </c>
      <c r="AG207" s="230">
        <f t="shared" ca="1" si="449"/>
        <v>0</v>
      </c>
      <c r="AH207" s="230" t="str">
        <f t="shared" si="329"/>
        <v/>
      </c>
      <c r="AI207" s="9"/>
      <c r="AL207" s="7">
        <f t="shared" ca="1" si="450"/>
        <v>4</v>
      </c>
      <c r="AM207" s="7">
        <f t="shared" si="451"/>
        <v>0</v>
      </c>
      <c r="AN207" s="7">
        <f t="shared" si="452"/>
        <v>0</v>
      </c>
      <c r="AO207" s="7">
        <f t="shared" ca="1" si="453"/>
        <v>3.5</v>
      </c>
      <c r="AP207" s="7">
        <f t="shared" ca="1" si="454"/>
        <v>3</v>
      </c>
      <c r="AQ207" s="7">
        <f t="shared" ca="1" si="455"/>
        <v>2.2000000000000002</v>
      </c>
      <c r="AR207" s="7">
        <f t="shared" ca="1" si="456"/>
        <v>1</v>
      </c>
      <c r="AMG207" s="7"/>
      <c r="AMH207" s="7"/>
    </row>
    <row r="208" spans="1:1022">
      <c r="B208" s="14"/>
      <c r="C208" s="14" t="s">
        <v>15</v>
      </c>
      <c r="D208" s="7"/>
      <c r="E208" s="216"/>
      <c r="F208" s="7"/>
      <c r="G208" s="16">
        <f t="shared" si="439"/>
        <v>0</v>
      </c>
      <c r="H208" s="122" t="s">
        <v>68</v>
      </c>
      <c r="I208" s="122" t="s">
        <v>13</v>
      </c>
      <c r="J208" s="122" t="s">
        <v>208</v>
      </c>
      <c r="K208" s="147" t="str">
        <f>Eingabetabelle!$K$5</f>
        <v>Wasser</v>
      </c>
      <c r="L208" s="147" t="str">
        <f t="shared" si="440"/>
        <v>17x2FBHTeppichWasser</v>
      </c>
      <c r="M208" s="147">
        <f>MATCH($L208,Daten!$S$3:$S$50,0)+2</f>
        <v>3</v>
      </c>
      <c r="N208" s="17"/>
      <c r="O208" s="17"/>
      <c r="P208" s="3"/>
      <c r="Q208" s="3"/>
      <c r="R208" s="3"/>
      <c r="S208" s="3"/>
      <c r="T208" s="3"/>
      <c r="U208" s="227">
        <f>IF(T208&gt;0,T208,DH!$J$2-DH!$K$2)</f>
        <v>7</v>
      </c>
      <c r="V208" s="30">
        <f t="shared" si="441"/>
        <v>0</v>
      </c>
      <c r="W208" s="13">
        <f t="shared" si="442"/>
        <v>6000</v>
      </c>
      <c r="X208" s="15"/>
      <c r="Y208" s="218">
        <f t="shared" ca="1" si="443"/>
        <v>0</v>
      </c>
      <c r="Z208" s="134">
        <f t="shared" ca="1" si="444"/>
        <v>0</v>
      </c>
      <c r="AA208" s="134">
        <f t="shared" ca="1" si="445"/>
        <v>0</v>
      </c>
      <c r="AB208" s="233">
        <f t="shared" ca="1" si="446"/>
        <v>0</v>
      </c>
      <c r="AC208" s="233">
        <f t="shared" ca="1" si="447"/>
        <v>0</v>
      </c>
      <c r="AD208" s="7"/>
      <c r="AE208" s="152">
        <f t="shared" ca="1" si="448"/>
        <v>4</v>
      </c>
      <c r="AF208" s="13">
        <f ca="1">($E$1-U208/2)-INDIRECT(ADDRESS(ROW()-3,COLUMN()-2))</f>
        <v>17.5</v>
      </c>
      <c r="AG208" s="230">
        <f t="shared" ca="1" si="449"/>
        <v>0</v>
      </c>
      <c r="AH208" s="230" t="str">
        <f t="shared" si="329"/>
        <v/>
      </c>
      <c r="AI208" s="9"/>
      <c r="AL208" s="7">
        <f t="shared" ca="1" si="450"/>
        <v>4</v>
      </c>
      <c r="AM208" s="7">
        <f t="shared" si="451"/>
        <v>0</v>
      </c>
      <c r="AN208" s="7">
        <f t="shared" si="452"/>
        <v>0</v>
      </c>
      <c r="AO208" s="7">
        <f t="shared" ca="1" si="453"/>
        <v>3.5</v>
      </c>
      <c r="AP208" s="7">
        <f t="shared" ca="1" si="454"/>
        <v>3</v>
      </c>
      <c r="AQ208" s="7">
        <f t="shared" ca="1" si="455"/>
        <v>2.2000000000000002</v>
      </c>
      <c r="AR208" s="7">
        <f t="shared" ca="1" si="456"/>
        <v>1</v>
      </c>
      <c r="AMG208" s="7"/>
      <c r="AMH208" s="7"/>
    </row>
    <row r="209" spans="1:1022">
      <c r="B209" s="14"/>
      <c r="C209" s="14" t="s">
        <v>15</v>
      </c>
      <c r="D209" s="7"/>
      <c r="E209" s="216"/>
      <c r="F209" s="7"/>
      <c r="G209" s="16">
        <f t="shared" si="439"/>
        <v>0</v>
      </c>
      <c r="H209" s="122" t="s">
        <v>68</v>
      </c>
      <c r="I209" s="122" t="s">
        <v>13</v>
      </c>
      <c r="J209" s="122" t="s">
        <v>208</v>
      </c>
      <c r="K209" s="147" t="str">
        <f>Eingabetabelle!$K$5</f>
        <v>Wasser</v>
      </c>
      <c r="L209" s="147" t="str">
        <f t="shared" si="440"/>
        <v>17x2FBHTeppichWasser</v>
      </c>
      <c r="M209" s="147">
        <f>MATCH($L209,Daten!$S$3:$S$50,0)+2</f>
        <v>3</v>
      </c>
      <c r="N209" s="17"/>
      <c r="O209" s="17"/>
      <c r="P209" s="3"/>
      <c r="Q209" s="3"/>
      <c r="R209" s="3"/>
      <c r="S209" s="3"/>
      <c r="T209" s="3"/>
      <c r="U209" s="227">
        <f>IF(T209&gt;0,T209,DH!$J$2-DH!$K$2)</f>
        <v>7</v>
      </c>
      <c r="V209" s="30">
        <f t="shared" si="441"/>
        <v>0</v>
      </c>
      <c r="W209" s="13">
        <f t="shared" si="442"/>
        <v>6000</v>
      </c>
      <c r="X209" s="15"/>
      <c r="Y209" s="218">
        <f t="shared" ca="1" si="443"/>
        <v>0</v>
      </c>
      <c r="Z209" s="134">
        <f t="shared" ca="1" si="444"/>
        <v>0</v>
      </c>
      <c r="AA209" s="134">
        <f t="shared" ca="1" si="445"/>
        <v>0</v>
      </c>
      <c r="AB209" s="233">
        <f t="shared" ca="1" si="446"/>
        <v>0</v>
      </c>
      <c r="AC209" s="233">
        <f t="shared" ca="1" si="447"/>
        <v>0</v>
      </c>
      <c r="AD209" s="7"/>
      <c r="AE209" s="152">
        <f t="shared" ca="1" si="448"/>
        <v>4</v>
      </c>
      <c r="AF209" s="13">
        <f ca="1">($E$1-U209/2)-INDIRECT(ADDRESS(ROW()-4,COLUMN()-2))</f>
        <v>17.5</v>
      </c>
      <c r="AG209" s="230">
        <f t="shared" ca="1" si="449"/>
        <v>0</v>
      </c>
      <c r="AH209" s="230" t="str">
        <f t="shared" si="329"/>
        <v/>
      </c>
      <c r="AI209" s="9"/>
      <c r="AL209" s="7">
        <f t="shared" ca="1" si="450"/>
        <v>4</v>
      </c>
      <c r="AM209" s="7">
        <f t="shared" si="451"/>
        <v>0</v>
      </c>
      <c r="AN209" s="7">
        <f t="shared" si="452"/>
        <v>0</v>
      </c>
      <c r="AO209" s="7">
        <f t="shared" ca="1" si="453"/>
        <v>3.5</v>
      </c>
      <c r="AP209" s="7">
        <f t="shared" ca="1" si="454"/>
        <v>3</v>
      </c>
      <c r="AQ209" s="7">
        <f t="shared" ca="1" si="455"/>
        <v>2.2000000000000002</v>
      </c>
      <c r="AR209" s="7">
        <f t="shared" ca="1" si="456"/>
        <v>1</v>
      </c>
      <c r="AMG209" s="7"/>
      <c r="AMH209" s="7"/>
    </row>
    <row r="210" spans="1:1022">
      <c r="B210" s="14"/>
      <c r="C210" s="14" t="s">
        <v>16</v>
      </c>
      <c r="D210" s="7"/>
      <c r="E210" s="216"/>
      <c r="F210" s="7"/>
      <c r="G210" s="16">
        <f t="shared" si="439"/>
        <v>0</v>
      </c>
      <c r="H210" s="122" t="s">
        <v>68</v>
      </c>
      <c r="I210" s="122" t="s">
        <v>13</v>
      </c>
      <c r="J210" s="122" t="s">
        <v>208</v>
      </c>
      <c r="K210" s="147" t="str">
        <f>Eingabetabelle!$K$5</f>
        <v>Wasser</v>
      </c>
      <c r="L210" s="147" t="str">
        <f t="shared" si="440"/>
        <v>17x2FBHTeppichWasser</v>
      </c>
      <c r="M210" s="147">
        <f>MATCH($L210,Daten!$S$3:$S$50,0)+2</f>
        <v>3</v>
      </c>
      <c r="N210" s="17"/>
      <c r="O210" s="17"/>
      <c r="P210" s="3"/>
      <c r="Q210" s="3"/>
      <c r="R210" s="3"/>
      <c r="S210" s="3"/>
      <c r="T210" s="3"/>
      <c r="U210" s="227">
        <f>IF(T210&gt;0,T210,DH!$J$2-DH!$K$2)</f>
        <v>7</v>
      </c>
      <c r="V210" s="30">
        <f t="shared" si="441"/>
        <v>0</v>
      </c>
      <c r="W210" s="13">
        <f t="shared" si="442"/>
        <v>6000</v>
      </c>
      <c r="X210" s="15"/>
      <c r="Y210" s="218">
        <f t="shared" ca="1" si="443"/>
        <v>0</v>
      </c>
      <c r="Z210" s="134">
        <f t="shared" ca="1" si="444"/>
        <v>0</v>
      </c>
      <c r="AA210" s="134">
        <f t="shared" ca="1" si="445"/>
        <v>0</v>
      </c>
      <c r="AB210" s="233">
        <f t="shared" ca="1" si="446"/>
        <v>0</v>
      </c>
      <c r="AC210" s="233">
        <f t="shared" ca="1" si="447"/>
        <v>0</v>
      </c>
      <c r="AD210" s="7"/>
      <c r="AE210" s="152">
        <f t="shared" ca="1" si="448"/>
        <v>4</v>
      </c>
      <c r="AF210" s="13">
        <f ca="1">($E$1-U210/2)-INDIRECT(ADDRESS(ROW()-5,COLUMN()-2))</f>
        <v>17.5</v>
      </c>
      <c r="AG210" s="230">
        <f t="shared" ca="1" si="449"/>
        <v>0</v>
      </c>
      <c r="AH210" s="230" t="str">
        <f t="shared" si="329"/>
        <v/>
      </c>
      <c r="AI210" s="9"/>
      <c r="AL210" s="7">
        <f t="shared" ca="1" si="450"/>
        <v>4</v>
      </c>
      <c r="AM210" s="7">
        <f t="shared" si="451"/>
        <v>0</v>
      </c>
      <c r="AN210" s="7">
        <f t="shared" si="452"/>
        <v>0</v>
      </c>
      <c r="AO210" s="7">
        <f t="shared" ca="1" si="453"/>
        <v>3.5</v>
      </c>
      <c r="AP210" s="7">
        <f t="shared" ca="1" si="454"/>
        <v>3</v>
      </c>
      <c r="AQ210" s="7">
        <f t="shared" ca="1" si="455"/>
        <v>2.2000000000000002</v>
      </c>
      <c r="AR210" s="7">
        <f t="shared" ca="1" si="456"/>
        <v>1</v>
      </c>
      <c r="AMG210" s="7"/>
      <c r="AMH210" s="7"/>
    </row>
    <row r="211" spans="1:1022">
      <c r="B211" s="14"/>
      <c r="C211" s="14" t="s">
        <v>17</v>
      </c>
      <c r="D211" s="7"/>
      <c r="E211" s="216"/>
      <c r="F211" s="7"/>
      <c r="G211" s="16">
        <f t="shared" si="439"/>
        <v>0</v>
      </c>
      <c r="H211" s="122" t="s">
        <v>68</v>
      </c>
      <c r="I211" s="122" t="s">
        <v>13</v>
      </c>
      <c r="J211" s="122" t="s">
        <v>208</v>
      </c>
      <c r="K211" s="147" t="str">
        <f>Eingabetabelle!$K$5</f>
        <v>Wasser</v>
      </c>
      <c r="L211" s="147" t="str">
        <f t="shared" si="440"/>
        <v>17x2FBHTeppichWasser</v>
      </c>
      <c r="M211" s="147">
        <f>MATCH($L211,Daten!$S$3:$S$50,0)+2</f>
        <v>3</v>
      </c>
      <c r="N211" s="17"/>
      <c r="O211" s="17"/>
      <c r="P211" s="3"/>
      <c r="Q211" s="3"/>
      <c r="R211" s="3"/>
      <c r="S211" s="3"/>
      <c r="T211" s="3"/>
      <c r="U211" s="227">
        <f>IF(T211&gt;0,T211,DH!$J$2-DH!$K$2)</f>
        <v>7</v>
      </c>
      <c r="V211" s="30">
        <f t="shared" si="441"/>
        <v>0</v>
      </c>
      <c r="W211" s="13">
        <f t="shared" si="442"/>
        <v>6000</v>
      </c>
      <c r="X211" s="15"/>
      <c r="Y211" s="218">
        <f t="shared" ca="1" si="443"/>
        <v>0</v>
      </c>
      <c r="Z211" s="134">
        <f t="shared" ca="1" si="444"/>
        <v>0</v>
      </c>
      <c r="AA211" s="134">
        <f t="shared" ca="1" si="445"/>
        <v>0</v>
      </c>
      <c r="AB211" s="233">
        <f t="shared" ca="1" si="446"/>
        <v>0</v>
      </c>
      <c r="AC211" s="233">
        <f t="shared" ca="1" si="447"/>
        <v>0</v>
      </c>
      <c r="AD211" s="7"/>
      <c r="AE211" s="152">
        <f t="shared" ca="1" si="448"/>
        <v>4</v>
      </c>
      <c r="AF211" s="13">
        <f ca="1">($E$1-U211/2)-INDIRECT(ADDRESS(ROW()-6,COLUMN()-2))</f>
        <v>17.5</v>
      </c>
      <c r="AG211" s="230">
        <f t="shared" ca="1" si="449"/>
        <v>0</v>
      </c>
      <c r="AH211" s="230" t="str">
        <f t="shared" si="329"/>
        <v/>
      </c>
      <c r="AI211" s="9"/>
      <c r="AL211" s="7">
        <f t="shared" ca="1" si="450"/>
        <v>4</v>
      </c>
      <c r="AM211" s="7">
        <f t="shared" si="451"/>
        <v>0</v>
      </c>
      <c r="AN211" s="7">
        <f t="shared" si="452"/>
        <v>0</v>
      </c>
      <c r="AO211" s="7">
        <f t="shared" ca="1" si="453"/>
        <v>3.5</v>
      </c>
      <c r="AP211" s="7">
        <f t="shared" ca="1" si="454"/>
        <v>3</v>
      </c>
      <c r="AQ211" s="7">
        <f t="shared" ca="1" si="455"/>
        <v>2.2000000000000002</v>
      </c>
      <c r="AR211" s="7">
        <f t="shared" ca="1" si="456"/>
        <v>1</v>
      </c>
      <c r="AMG211" s="7"/>
      <c r="AMH211" s="7"/>
    </row>
    <row r="212" spans="1:1022">
      <c r="A212">
        <v>30</v>
      </c>
      <c r="B212" s="32" t="str">
        <f ca="1">INDIRECT(ADDRESS($A212+1,1,1,1,"Eingabetabelle"))</f>
        <v>OG</v>
      </c>
      <c r="C212" s="32" t="str">
        <f ca="1">INDIRECT(ADDRESS($A212+1,2,1,1,"Eingabetabelle"))</f>
        <v>Raum_1.1</v>
      </c>
      <c r="D212" s="32" t="str">
        <f ca="1">IF(Eingabetabelle!$K$4="X",INDIRECT(ADDRESS(7,14,1,1,CONCATENATE($B212,"_",$C212))),INDIRECT(ADDRESS($A212+1,3,1,1,"Eingabetabelle")))</f>
        <v>Testraum</v>
      </c>
      <c r="E212" s="215">
        <f ca="1">IF(Eingabetabelle!$K$4="X",INDIRECT(ADDRESS(62,18,1,1,CONCATENATE($B212,"_",$C212))),INDIRECT(ADDRESS($A212+1,4,1,1,"Eingabetabelle")))</f>
        <v>0</v>
      </c>
      <c r="F212" s="32">
        <f ca="1">IF(Eingabetabelle!$K$4="X",INDIRECT(ADDRESS(17,7,1,1,CONCATENATE($B212,"_",$C212))),INDIRECT(ADDRESS($A212+1,5,1,1,"Eingabetabelle")))</f>
        <v>0</v>
      </c>
      <c r="G212" s="16">
        <f t="shared" si="439"/>
        <v>0</v>
      </c>
      <c r="H212" s="16"/>
      <c r="I212" s="16"/>
      <c r="J212" s="16"/>
      <c r="K212" s="147"/>
      <c r="L212" s="147"/>
      <c r="M212" s="147"/>
      <c r="N212" s="1">
        <f>SUM(N213:N218)</f>
        <v>0</v>
      </c>
      <c r="O212" s="5"/>
      <c r="Q212" s="1">
        <f>SUM(Q213:Q218)</f>
        <v>0</v>
      </c>
      <c r="U212" s="227"/>
      <c r="V212" s="14"/>
      <c r="W212" s="13"/>
      <c r="X212" s="15">
        <f>O213+SUM(N214:N218)</f>
        <v>0</v>
      </c>
      <c r="Y212" s="219"/>
      <c r="Z212" s="134"/>
      <c r="AA212" s="134"/>
      <c r="AB212" s="233"/>
      <c r="AC212" s="233"/>
      <c r="AD212" s="32">
        <f ca="1">IF(Eingabetabelle!$K$4="X",INDIRECT(ADDRESS(9,7,1,1,CONCATENATE($B212,"_",$C212))),INDIRECT(ADDRESS($A212+1,6,1,1,"Eingabetabelle")))</f>
        <v>24</v>
      </c>
      <c r="AE212" s="152"/>
      <c r="AF212" s="13"/>
      <c r="AG212" s="230"/>
      <c r="AH212" s="230"/>
      <c r="AI212" s="9">
        <f ca="1">SUM(AG213:AG218)</f>
        <v>0</v>
      </c>
      <c r="AJ212" s="7">
        <f ca="1">AI212-E212</f>
        <v>0</v>
      </c>
      <c r="AK212" s="237" t="str">
        <f ca="1">IF(E212&gt;0,AI212/E212,"")</f>
        <v/>
      </c>
      <c r="AMG212" s="7"/>
      <c r="AMH212" s="7"/>
    </row>
    <row r="213" spans="1:1022">
      <c r="B213" s="14"/>
      <c r="C213" s="1" t="s">
        <v>29</v>
      </c>
      <c r="D213" s="7"/>
      <c r="E213" s="216"/>
      <c r="F213" s="7"/>
      <c r="G213" s="16">
        <f t="shared" si="439"/>
        <v>0</v>
      </c>
      <c r="H213" s="122" t="s">
        <v>68</v>
      </c>
      <c r="I213" s="122" t="s">
        <v>13</v>
      </c>
      <c r="J213" s="122" t="s">
        <v>208</v>
      </c>
      <c r="K213" s="147" t="str">
        <f>Eingabetabelle!$K$5</f>
        <v>Wasser</v>
      </c>
      <c r="L213" s="147" t="str">
        <f t="shared" ref="L213:L218" si="457">H213&amp;I213&amp;J213&amp;K213</f>
        <v>17x2FBHTeppichWasser</v>
      </c>
      <c r="M213" s="147">
        <f>MATCH($L213,Daten!$S$3:$S$50,0)+2</f>
        <v>3</v>
      </c>
      <c r="O213" s="1">
        <f>SUM(O156:O211)</f>
        <v>0</v>
      </c>
      <c r="R213" s="1">
        <f>SUM(R156:R211)</f>
        <v>0</v>
      </c>
      <c r="U213" s="227">
        <f>DH!$J$2-DH!$K$2</f>
        <v>7</v>
      </c>
      <c r="V213" s="30">
        <f t="shared" ref="V213:V218" si="458">P213+N213+O213</f>
        <v>0</v>
      </c>
      <c r="W213" s="13">
        <f t="shared" ref="W213:W218" si="459">$E$3</f>
        <v>6000</v>
      </c>
      <c r="X213" s="15"/>
      <c r="Y213" s="219"/>
      <c r="Z213" s="134"/>
      <c r="AA213" s="134"/>
      <c r="AB213" s="233"/>
      <c r="AC213" s="233"/>
      <c r="AD213" s="7"/>
      <c r="AE213" s="152">
        <f t="shared" ref="AE213:AE218" ca="1" si="460">AL213+AM213+AN213</f>
        <v>4</v>
      </c>
      <c r="AF213" s="13">
        <f ca="1">($E$1-U213/2)-INDIRECT(ADDRESS(ROW()-1,COLUMN()-2))</f>
        <v>17.5</v>
      </c>
      <c r="AG213" s="230">
        <f ca="1">$AE213*$AF213*$R213</f>
        <v>0</v>
      </c>
      <c r="AH213" s="230" t="str">
        <f t="shared" si="329"/>
        <v/>
      </c>
      <c r="AI213" s="9"/>
      <c r="AL213" s="7">
        <f t="shared" ref="AL213:AL218" ca="1" si="461">IF($G213&lt;0.1,(($G213-0.05)*(AP213-AO213)/0.05)+AO213,0)</f>
        <v>4</v>
      </c>
      <c r="AM213" s="7">
        <f t="shared" ref="AM213:AM218" si="462">IF($G213&lt;0.2,IF($G213&gt;=0.1,(($G213-0.1)*(AQ213-AP213)/0.1)+AP213,0),0)</f>
        <v>0</v>
      </c>
      <c r="AN213" s="7">
        <f t="shared" ref="AN213:AN218" si="463">IF($G213&gt;=0.2,(($G213-0.2)*(AR213-AQ213)/0.3)+AQ213,0)</f>
        <v>0</v>
      </c>
      <c r="AO213" s="7">
        <f t="shared" ref="AO213:AO218" ca="1" si="464">INDIRECT(ADDRESS($M213,10,1,0,"Daten"),0)</f>
        <v>3.5</v>
      </c>
      <c r="AP213" s="7">
        <f t="shared" ref="AP213:AP218" ca="1" si="465">INDIRECT(ADDRESS($M213,11,1,0,"Daten"),0)</f>
        <v>3</v>
      </c>
      <c r="AQ213" s="7">
        <f t="shared" ref="AQ213:AQ218" ca="1" si="466">INDIRECT(ADDRESS($M213,12,1,0,"Daten"),0)</f>
        <v>2.2000000000000002</v>
      </c>
      <c r="AR213" s="7">
        <f t="shared" ref="AR213:AR218" ca="1" si="467">INDIRECT(ADDRESS($M213,13,1,0,"Daten"),0)</f>
        <v>1</v>
      </c>
      <c r="AMG213" s="7"/>
      <c r="AMH213" s="7"/>
    </row>
    <row r="214" spans="1:1022">
      <c r="B214" s="14"/>
      <c r="C214" s="14" t="s">
        <v>12</v>
      </c>
      <c r="D214" s="7"/>
      <c r="E214" s="216"/>
      <c r="F214" s="7"/>
      <c r="G214" s="16">
        <f t="shared" si="439"/>
        <v>0</v>
      </c>
      <c r="H214" s="122" t="s">
        <v>68</v>
      </c>
      <c r="I214" s="122" t="s">
        <v>13</v>
      </c>
      <c r="J214" s="122" t="s">
        <v>208</v>
      </c>
      <c r="K214" s="147" t="str">
        <f>Eingabetabelle!$K$5</f>
        <v>Wasser</v>
      </c>
      <c r="L214" s="147" t="str">
        <f t="shared" si="457"/>
        <v>17x2FBHTeppichWasser</v>
      </c>
      <c r="M214" s="147">
        <f>MATCH($L214,Daten!$S$3:$S$50,0)+2</f>
        <v>3</v>
      </c>
      <c r="N214" s="17"/>
      <c r="O214" s="17"/>
      <c r="P214" s="3"/>
      <c r="Q214" s="3"/>
      <c r="R214" s="3"/>
      <c r="S214" s="3"/>
      <c r="U214" s="227">
        <f>DH!$J$2-DH!$K$2</f>
        <v>7</v>
      </c>
      <c r="V214" s="30">
        <f t="shared" si="458"/>
        <v>0</v>
      </c>
      <c r="W214" s="13">
        <f t="shared" si="459"/>
        <v>6000</v>
      </c>
      <c r="X214" s="15"/>
      <c r="Y214" s="218">
        <f ca="1">INDIRECT(ADDRESS($M214,4,1,0,"Daten"),0)*Z214*Z214*V214</f>
        <v>0</v>
      </c>
      <c r="Z214" s="134">
        <f ca="1">AA214+AB214+AC214</f>
        <v>0</v>
      </c>
      <c r="AA214" s="134">
        <f t="shared" ref="AA214:AA218" ca="1" si="468">60*(AG214)/(INDIRECT(ADDRESS($M214,5,1,0,"Daten"),0)*(U214))</f>
        <v>0</v>
      </c>
      <c r="AB214" s="233">
        <f ca="1">IF(O$213&gt;0,60*((AG$213/O$213)*O214)/(INDIRECT(ADDRESS($M214,5,1,0,"Daten"),0)*($E$1-$E$2)),0)</f>
        <v>0</v>
      </c>
      <c r="AC214" s="233">
        <f ca="1">IF(P$220&gt;0,60*(P214*AG$220/P$220)/(INDIRECT(ADDRESS($M214,5,1,0,"Daten"),0)*($E$1-$E$2)),0)</f>
        <v>0</v>
      </c>
      <c r="AD214" s="7"/>
      <c r="AE214" s="152">
        <f t="shared" ca="1" si="460"/>
        <v>4</v>
      </c>
      <c r="AF214" s="13">
        <f ca="1">($E$1-U214/2)-INDIRECT(ADDRESS(ROW()-2,COLUMN()-2))</f>
        <v>17.5</v>
      </c>
      <c r="AG214" s="230">
        <f ca="1">$AE214*$AF214*$Q214</f>
        <v>0</v>
      </c>
      <c r="AH214" s="230" t="str">
        <f t="shared" si="329"/>
        <v/>
      </c>
      <c r="AI214" s="9"/>
      <c r="AL214" s="7">
        <f t="shared" ca="1" si="461"/>
        <v>4</v>
      </c>
      <c r="AM214" s="7">
        <f t="shared" si="462"/>
        <v>0</v>
      </c>
      <c r="AN214" s="7">
        <f t="shared" si="463"/>
        <v>0</v>
      </c>
      <c r="AO214" s="7">
        <f t="shared" ca="1" si="464"/>
        <v>3.5</v>
      </c>
      <c r="AP214" s="7">
        <f t="shared" ca="1" si="465"/>
        <v>3</v>
      </c>
      <c r="AQ214" s="7">
        <f t="shared" ca="1" si="466"/>
        <v>2.2000000000000002</v>
      </c>
      <c r="AR214" s="7">
        <f t="shared" ca="1" si="467"/>
        <v>1</v>
      </c>
      <c r="AMG214" s="7"/>
      <c r="AMH214" s="7"/>
    </row>
    <row r="215" spans="1:1022">
      <c r="B215" s="14"/>
      <c r="C215" s="14" t="s">
        <v>14</v>
      </c>
      <c r="D215" s="7"/>
      <c r="E215" s="216"/>
      <c r="F215" s="7"/>
      <c r="G215" s="16">
        <f t="shared" si="439"/>
        <v>0</v>
      </c>
      <c r="H215" s="122" t="s">
        <v>68</v>
      </c>
      <c r="I215" s="122" t="s">
        <v>13</v>
      </c>
      <c r="J215" s="122" t="s">
        <v>208</v>
      </c>
      <c r="K215" s="147" t="str">
        <f>Eingabetabelle!$K$5</f>
        <v>Wasser</v>
      </c>
      <c r="L215" s="147" t="str">
        <f t="shared" si="457"/>
        <v>17x2FBHTeppichWasser</v>
      </c>
      <c r="M215" s="147">
        <f>MATCH($L215,Daten!$S$3:$S$50,0)+2</f>
        <v>3</v>
      </c>
      <c r="N215" s="17"/>
      <c r="O215" s="17"/>
      <c r="P215" s="3"/>
      <c r="Q215" s="3"/>
      <c r="R215" s="3"/>
      <c r="S215" s="3"/>
      <c r="U215" s="227">
        <f>DH!$J$2-DH!$K$2</f>
        <v>7</v>
      </c>
      <c r="V215" s="30">
        <f t="shared" si="458"/>
        <v>0</v>
      </c>
      <c r="W215" s="13">
        <f t="shared" si="459"/>
        <v>6000</v>
      </c>
      <c r="X215" s="15"/>
      <c r="Y215" s="218">
        <f ca="1">INDIRECT(ADDRESS($M215,4,1,0,"Daten"),0)*Z215*Z215*V215</f>
        <v>0</v>
      </c>
      <c r="Z215" s="134">
        <f ca="1">AA215+AB215+AC215</f>
        <v>0</v>
      </c>
      <c r="AA215" s="134">
        <f t="shared" ca="1" si="468"/>
        <v>0</v>
      </c>
      <c r="AB215" s="233">
        <f ca="1">IF(O$213&gt;0,60*((AG$213/O$213)*O215)/(INDIRECT(ADDRESS($M215,5,1,0,"Daten"),0)*($E$1-$E$2)),0)</f>
        <v>0</v>
      </c>
      <c r="AC215" s="233">
        <f ca="1">IF(P$220&gt;0,60*(P215*AG$220/P$220)/(INDIRECT(ADDRESS($M215,5,1,0,"Daten"),0)*($E$1-$E$2)),0)</f>
        <v>0</v>
      </c>
      <c r="AD215" s="7"/>
      <c r="AE215" s="152">
        <f t="shared" ca="1" si="460"/>
        <v>4</v>
      </c>
      <c r="AF215" s="13">
        <f ca="1">($E$1-U215/2)-INDIRECT(ADDRESS(ROW()-3,COLUMN()-2))</f>
        <v>17.5</v>
      </c>
      <c r="AG215" s="230">
        <f ca="1">$AE215*$AF215*$Q215</f>
        <v>0</v>
      </c>
      <c r="AH215" s="230" t="str">
        <f t="shared" si="329"/>
        <v/>
      </c>
      <c r="AI215" s="9"/>
      <c r="AL215" s="7">
        <f t="shared" ca="1" si="461"/>
        <v>4</v>
      </c>
      <c r="AM215" s="7">
        <f t="shared" si="462"/>
        <v>0</v>
      </c>
      <c r="AN215" s="7">
        <f t="shared" si="463"/>
        <v>0</v>
      </c>
      <c r="AO215" s="7">
        <f t="shared" ca="1" si="464"/>
        <v>3.5</v>
      </c>
      <c r="AP215" s="7">
        <f t="shared" ca="1" si="465"/>
        <v>3</v>
      </c>
      <c r="AQ215" s="7">
        <f t="shared" ca="1" si="466"/>
        <v>2.2000000000000002</v>
      </c>
      <c r="AR215" s="7">
        <f t="shared" ca="1" si="467"/>
        <v>1</v>
      </c>
      <c r="AMG215" s="7"/>
      <c r="AMH215" s="7"/>
    </row>
    <row r="216" spans="1:1022">
      <c r="B216" s="14"/>
      <c r="C216" s="14" t="s">
        <v>14</v>
      </c>
      <c r="D216" s="7"/>
      <c r="E216" s="216"/>
      <c r="F216" s="7"/>
      <c r="G216" s="16">
        <f t="shared" si="439"/>
        <v>0</v>
      </c>
      <c r="H216" s="122" t="s">
        <v>68</v>
      </c>
      <c r="I216" s="122" t="s">
        <v>13</v>
      </c>
      <c r="J216" s="122" t="s">
        <v>208</v>
      </c>
      <c r="K216" s="147" t="str">
        <f>Eingabetabelle!$K$5</f>
        <v>Wasser</v>
      </c>
      <c r="L216" s="147" t="str">
        <f t="shared" si="457"/>
        <v>17x2FBHTeppichWasser</v>
      </c>
      <c r="M216" s="147">
        <f>MATCH($L216,Daten!$S$3:$S$50,0)+2</f>
        <v>3</v>
      </c>
      <c r="N216" s="17"/>
      <c r="O216" s="17"/>
      <c r="P216" s="3"/>
      <c r="Q216" s="3"/>
      <c r="R216" s="3"/>
      <c r="S216" s="3"/>
      <c r="U216" s="227">
        <f>DH!$J$2-DH!$K$2</f>
        <v>7</v>
      </c>
      <c r="V216" s="30">
        <f t="shared" si="458"/>
        <v>0</v>
      </c>
      <c r="W216" s="13">
        <f t="shared" si="459"/>
        <v>6000</v>
      </c>
      <c r="X216" s="15"/>
      <c r="Y216" s="218">
        <f ca="1">INDIRECT(ADDRESS($M216,4,1,0,"Daten"),0)*Z216*Z216*V216</f>
        <v>0</v>
      </c>
      <c r="Z216" s="134">
        <f ca="1">AA216+AB216+AC216</f>
        <v>0</v>
      </c>
      <c r="AA216" s="134">
        <f t="shared" ca="1" si="468"/>
        <v>0</v>
      </c>
      <c r="AB216" s="233">
        <f ca="1">IF(O$213&gt;0,60*((AG$213/O$213)*O216)/(INDIRECT(ADDRESS($M216,5,1,0,"Daten"),0)*($E$1-$E$2)),0)</f>
        <v>0</v>
      </c>
      <c r="AC216" s="233">
        <f ca="1">IF(P$220&gt;0,60*(P216*AG$220/P$220)/(INDIRECT(ADDRESS($M216,5,1,0,"Daten"),0)*($E$1-$E$2)),0)</f>
        <v>0</v>
      </c>
      <c r="AD216" s="7"/>
      <c r="AE216" s="152">
        <f t="shared" ca="1" si="460"/>
        <v>4</v>
      </c>
      <c r="AF216" s="13">
        <f ca="1">($E$1-U216/2)-INDIRECT(ADDRESS(ROW()-4,COLUMN()-2))</f>
        <v>17.5</v>
      </c>
      <c r="AG216" s="230">
        <f ca="1">$AE216*$AF216*$Q216</f>
        <v>0</v>
      </c>
      <c r="AH216" s="230" t="str">
        <f t="shared" si="329"/>
        <v/>
      </c>
      <c r="AI216" s="9"/>
      <c r="AL216" s="7">
        <f t="shared" ca="1" si="461"/>
        <v>4</v>
      </c>
      <c r="AM216" s="7">
        <f t="shared" si="462"/>
        <v>0</v>
      </c>
      <c r="AN216" s="7">
        <f t="shared" si="463"/>
        <v>0</v>
      </c>
      <c r="AO216" s="7">
        <f t="shared" ca="1" si="464"/>
        <v>3.5</v>
      </c>
      <c r="AP216" s="7">
        <f t="shared" ca="1" si="465"/>
        <v>3</v>
      </c>
      <c r="AQ216" s="7">
        <f t="shared" ca="1" si="466"/>
        <v>2.2000000000000002</v>
      </c>
      <c r="AR216" s="7">
        <f t="shared" ca="1" si="467"/>
        <v>1</v>
      </c>
      <c r="AMG216" s="7"/>
      <c r="AMH216" s="7"/>
    </row>
    <row r="217" spans="1:1022">
      <c r="B217" s="14"/>
      <c r="C217" s="14" t="s">
        <v>15</v>
      </c>
      <c r="D217" s="7"/>
      <c r="E217" s="216"/>
      <c r="F217" s="7"/>
      <c r="G217" s="16">
        <f t="shared" si="439"/>
        <v>0</v>
      </c>
      <c r="H217" s="122" t="s">
        <v>68</v>
      </c>
      <c r="I217" s="122" t="s">
        <v>13</v>
      </c>
      <c r="J217" s="122" t="s">
        <v>208</v>
      </c>
      <c r="K217" s="147" t="str">
        <f>Eingabetabelle!$K$5</f>
        <v>Wasser</v>
      </c>
      <c r="L217" s="147" t="str">
        <f t="shared" si="457"/>
        <v>17x2FBHTeppichWasser</v>
      </c>
      <c r="M217" s="147">
        <f>MATCH($L217,Daten!$S$3:$S$50,0)+2</f>
        <v>3</v>
      </c>
      <c r="N217" s="17"/>
      <c r="O217" s="17"/>
      <c r="P217" s="3"/>
      <c r="Q217" s="3"/>
      <c r="R217" s="3"/>
      <c r="S217" s="3"/>
      <c r="U217" s="227">
        <f>DH!$J$2-DH!$K$2</f>
        <v>7</v>
      </c>
      <c r="V217" s="30">
        <f t="shared" si="458"/>
        <v>0</v>
      </c>
      <c r="W217" s="13">
        <f t="shared" si="459"/>
        <v>6000</v>
      </c>
      <c r="X217" s="15"/>
      <c r="Y217" s="218">
        <f ca="1">INDIRECT(ADDRESS($M217,4,1,0,"Daten"),0)*Z217*Z217*V217</f>
        <v>0</v>
      </c>
      <c r="Z217" s="134">
        <f ca="1">AA217+AB217+AC217</f>
        <v>0</v>
      </c>
      <c r="AA217" s="134">
        <f t="shared" ca="1" si="468"/>
        <v>0</v>
      </c>
      <c r="AB217" s="233">
        <f ca="1">IF(O$213&gt;0,60*((AG$213/O$213)*O217)/(INDIRECT(ADDRESS($M217,5,1,0,"Daten"),0)*($E$1-$E$2)),0)</f>
        <v>0</v>
      </c>
      <c r="AC217" s="233">
        <f ca="1">IF(P$220&gt;0,60*(P217*AG$220/P$220)/(INDIRECT(ADDRESS($M217,5,1,0,"Daten"),0)*($E$1-$E$2)),0)</f>
        <v>0</v>
      </c>
      <c r="AD217" s="7"/>
      <c r="AE217" s="152">
        <f t="shared" ca="1" si="460"/>
        <v>4</v>
      </c>
      <c r="AF217" s="13">
        <f ca="1">($E$1-U217/2)-INDIRECT(ADDRESS(ROW()-5,COLUMN()-2))</f>
        <v>17.5</v>
      </c>
      <c r="AG217" s="230">
        <f ca="1">$AE217*$AF217*$Q217</f>
        <v>0</v>
      </c>
      <c r="AH217" s="230" t="str">
        <f t="shared" si="329"/>
        <v/>
      </c>
      <c r="AI217" s="9"/>
      <c r="AL217" s="7">
        <f t="shared" ca="1" si="461"/>
        <v>4</v>
      </c>
      <c r="AM217" s="7">
        <f t="shared" si="462"/>
        <v>0</v>
      </c>
      <c r="AN217" s="7">
        <f t="shared" si="463"/>
        <v>0</v>
      </c>
      <c r="AO217" s="7">
        <f t="shared" ca="1" si="464"/>
        <v>3.5</v>
      </c>
      <c r="AP217" s="7">
        <f t="shared" ca="1" si="465"/>
        <v>3</v>
      </c>
      <c r="AQ217" s="7">
        <f t="shared" ca="1" si="466"/>
        <v>2.2000000000000002</v>
      </c>
      <c r="AR217" s="7">
        <f t="shared" ca="1" si="467"/>
        <v>1</v>
      </c>
      <c r="AMG217" s="7"/>
      <c r="AMH217" s="7"/>
    </row>
    <row r="218" spans="1:1022">
      <c r="B218" s="14"/>
      <c r="C218" s="14" t="s">
        <v>16</v>
      </c>
      <c r="D218" s="7"/>
      <c r="E218" s="216"/>
      <c r="F218" s="7"/>
      <c r="G218" s="16">
        <f t="shared" si="439"/>
        <v>0</v>
      </c>
      <c r="H218" s="122" t="s">
        <v>68</v>
      </c>
      <c r="I218" s="122" t="s">
        <v>13</v>
      </c>
      <c r="J218" s="122" t="s">
        <v>208</v>
      </c>
      <c r="K218" s="147" t="str">
        <f>Eingabetabelle!$K$5</f>
        <v>Wasser</v>
      </c>
      <c r="L218" s="147" t="str">
        <f t="shared" si="457"/>
        <v>17x2FBHTeppichWasser</v>
      </c>
      <c r="M218" s="147">
        <f>MATCH($L218,Daten!$S$3:$S$50,0)+2</f>
        <v>3</v>
      </c>
      <c r="N218" s="17"/>
      <c r="O218" s="17"/>
      <c r="P218" s="3"/>
      <c r="Q218" s="3"/>
      <c r="R218" s="3"/>
      <c r="S218" s="3"/>
      <c r="U218" s="227">
        <f>DH!$J$2-DH!$K$2</f>
        <v>7</v>
      </c>
      <c r="V218" s="30">
        <f t="shared" si="458"/>
        <v>0</v>
      </c>
      <c r="W218" s="13">
        <f t="shared" si="459"/>
        <v>6000</v>
      </c>
      <c r="X218" s="15"/>
      <c r="Y218" s="218">
        <f ca="1">INDIRECT(ADDRESS($M218,4,1,0,"Daten"),0)*Z218*Z218*V218</f>
        <v>0</v>
      </c>
      <c r="Z218" s="134">
        <f ca="1">AA218+AB218+AC218</f>
        <v>0</v>
      </c>
      <c r="AA218" s="134">
        <f t="shared" ca="1" si="468"/>
        <v>0</v>
      </c>
      <c r="AB218" s="233">
        <f ca="1">IF(O$213&gt;0,60*((AG$213/O$213)*O218)/(INDIRECT(ADDRESS($M218,5,1,0,"Daten"),0)*($E$1-$E$2)),0)</f>
        <v>0</v>
      </c>
      <c r="AC218" s="233">
        <f ca="1">IF(P$220&gt;0,60*(P218*AG$220/P$220)/(INDIRECT(ADDRESS($M218,5,1,0,"Daten"),0)*($E$1-$E$2)),0)</f>
        <v>0</v>
      </c>
      <c r="AD218" s="7"/>
      <c r="AE218" s="152">
        <f t="shared" ca="1" si="460"/>
        <v>4</v>
      </c>
      <c r="AF218" s="13">
        <f ca="1">($E$1-U218/2)-INDIRECT(ADDRESS(ROW()-6,COLUMN()-2))</f>
        <v>17.5</v>
      </c>
      <c r="AG218" s="230">
        <f ca="1">$AE218*$AF218*$Q218</f>
        <v>0</v>
      </c>
      <c r="AH218" s="230" t="str">
        <f t="shared" si="329"/>
        <v/>
      </c>
      <c r="AI218" s="9"/>
      <c r="AL218" s="7">
        <f t="shared" ca="1" si="461"/>
        <v>4</v>
      </c>
      <c r="AM218" s="7">
        <f t="shared" si="462"/>
        <v>0</v>
      </c>
      <c r="AN218" s="7">
        <f t="shared" si="463"/>
        <v>0</v>
      </c>
      <c r="AO218" s="7">
        <f t="shared" ca="1" si="464"/>
        <v>3.5</v>
      </c>
      <c r="AP218" s="7">
        <f t="shared" ca="1" si="465"/>
        <v>3</v>
      </c>
      <c r="AQ218" s="7">
        <f t="shared" ca="1" si="466"/>
        <v>2.2000000000000002</v>
      </c>
      <c r="AR218" s="7">
        <f t="shared" ca="1" si="467"/>
        <v>1</v>
      </c>
      <c r="AMG218" s="7"/>
      <c r="AMH218" s="7"/>
    </row>
    <row r="219" spans="1:1022">
      <c r="A219">
        <v>31</v>
      </c>
      <c r="B219" s="32" t="str">
        <f ca="1">INDIRECT(ADDRESS($A219+1,1,1,1,"Eingabetabelle"))</f>
        <v>OG</v>
      </c>
      <c r="C219" s="32" t="str">
        <f ca="1">INDIRECT(ADDRESS($A219+1,2,1,1,"Eingabetabelle"))</f>
        <v>Raum_1.2</v>
      </c>
      <c r="D219" s="32" t="str">
        <f ca="1">IF(Eingabetabelle!$K$4="X",INDIRECT(ADDRESS(7,14,1,1,CONCATENATE($B219,"_",$C219))),INDIRECT(ADDRESS($A219+1,3,1,1,"Eingabetabelle")))</f>
        <v>Testraum</v>
      </c>
      <c r="E219" s="215">
        <f ca="1">IF(Eingabetabelle!$K$4="X",INDIRECT(ADDRESS(62,18,1,1,CONCATENATE($B219,"_",$C219))),INDIRECT(ADDRESS($A219+1,4,1,1,"Eingabetabelle")))</f>
        <v>0</v>
      </c>
      <c r="F219" s="32">
        <f ca="1">IF(Eingabetabelle!$K$4="X",INDIRECT(ADDRESS(17,7,1,1,CONCATENATE($B219,"_",$C219))),INDIRECT(ADDRESS($A219+1,5,1,1,"Eingabetabelle")))</f>
        <v>0</v>
      </c>
      <c r="G219" s="16">
        <f t="shared" si="439"/>
        <v>0</v>
      </c>
      <c r="H219" s="16"/>
      <c r="I219" s="16"/>
      <c r="J219" s="16"/>
      <c r="K219" s="147"/>
      <c r="L219" s="147"/>
      <c r="M219" s="147"/>
      <c r="N219" s="1">
        <f>SUM(N220:N225)</f>
        <v>0</v>
      </c>
      <c r="Q219" s="1">
        <f>SUM(Q220:Q225)</f>
        <v>0</v>
      </c>
      <c r="U219" s="227"/>
      <c r="V219" s="14"/>
      <c r="W219" s="13"/>
      <c r="X219" s="15">
        <f>P220+SUM(N221:N225)</f>
        <v>0</v>
      </c>
      <c r="Y219" s="219"/>
      <c r="Z219" s="134"/>
      <c r="AA219" s="134"/>
      <c r="AB219" s="233"/>
      <c r="AC219" s="233"/>
      <c r="AD219" s="32">
        <f ca="1">IF(Eingabetabelle!$K$4="X",INDIRECT(ADDRESS(9,7,1,1,CONCATENATE($B219,"_",$C219))),INDIRECT(ADDRESS($A219+1,6,1,1,"Eingabetabelle")))</f>
        <v>24</v>
      </c>
      <c r="AE219" s="152"/>
      <c r="AF219" s="13"/>
      <c r="AG219" s="230"/>
      <c r="AH219" s="230"/>
      <c r="AI219" s="9">
        <f ca="1">SUM(AG220:AG225)</f>
        <v>0</v>
      </c>
      <c r="AJ219" s="7">
        <f ca="1">AI219-E219</f>
        <v>0</v>
      </c>
      <c r="AK219" s="237" t="str">
        <f ca="1">IF(E219&gt;0,AI219/E219,"")</f>
        <v/>
      </c>
      <c r="AMG219" s="7"/>
      <c r="AMH219" s="7"/>
    </row>
    <row r="220" spans="1:1022">
      <c r="B220" s="14"/>
      <c r="C220" s="1" t="s">
        <v>29</v>
      </c>
      <c r="D220" s="7"/>
      <c r="E220" s="216"/>
      <c r="F220" s="7"/>
      <c r="G220" s="16">
        <f t="shared" si="439"/>
        <v>0</v>
      </c>
      <c r="H220" s="122" t="s">
        <v>68</v>
      </c>
      <c r="I220" s="122" t="s">
        <v>13</v>
      </c>
      <c r="J220" s="122" t="s">
        <v>208</v>
      </c>
      <c r="K220" s="147" t="str">
        <f>Eingabetabelle!$K$5</f>
        <v>Wasser</v>
      </c>
      <c r="L220" s="147" t="str">
        <f t="shared" ref="L220:L226" si="469">H220&amp;I220&amp;J220&amp;K220</f>
        <v>17x2FBHTeppichWasser</v>
      </c>
      <c r="M220" s="147">
        <f>MATCH($L220,Daten!$S$3:$S$50,0)+2</f>
        <v>3</v>
      </c>
      <c r="P220" s="1">
        <f>SUM(P156:P211)</f>
        <v>0</v>
      </c>
      <c r="S220" s="1">
        <f>SUM(S156:S211)</f>
        <v>0</v>
      </c>
      <c r="U220" s="227">
        <f>IF(T220&gt;0,T220,DH!$J$2-DH!$K$2)</f>
        <v>7</v>
      </c>
      <c r="V220" s="30">
        <f>P220+N220</f>
        <v>0</v>
      </c>
      <c r="W220" s="13">
        <f t="shared" ref="W220:W226" si="470">$E$3</f>
        <v>6000</v>
      </c>
      <c r="X220" s="15"/>
      <c r="Y220" s="219"/>
      <c r="Z220" s="134"/>
      <c r="AA220" s="134"/>
      <c r="AB220" s="233"/>
      <c r="AC220" s="233"/>
      <c r="AD220" s="7"/>
      <c r="AE220" s="152">
        <f ca="1">AL220+AM220+AN220</f>
        <v>4</v>
      </c>
      <c r="AF220" s="13">
        <f ca="1">($E$1-U220/2)-INDIRECT(ADDRESS(ROW()-1,COLUMN()-2))</f>
        <v>17.5</v>
      </c>
      <c r="AG220" s="230">
        <f ca="1">$AE220*$AF220*$S220</f>
        <v>0</v>
      </c>
      <c r="AH220" s="230" t="str">
        <f t="shared" ref="AH220:AH226" si="471">IF(Q220&gt;0,AG220/Q220,"")</f>
        <v/>
      </c>
      <c r="AI220" s="9"/>
      <c r="AL220" s="7">
        <f t="shared" ref="AL220:AL226" ca="1" si="472">IF($G220&lt;0.1,(($G220-0.05)*(AP220-AO220)/0.05)+AO220,0)</f>
        <v>4</v>
      </c>
      <c r="AM220" s="7">
        <f t="shared" ref="AM220:AM226" si="473">IF($G220&lt;0.2,IF($G220&gt;=0.1,(($G220-0.1)*(AQ220-AP220)/0.1)+AP220,0),0)</f>
        <v>0</v>
      </c>
      <c r="AN220" s="7">
        <f t="shared" ref="AN220:AN226" si="474">IF($G220&gt;=0.2,(($G220-0.2)*(AR220-AQ220)/0.3)+AQ220,0)</f>
        <v>0</v>
      </c>
      <c r="AO220" s="7">
        <f ca="1">INDIRECT(ADDRESS($M220,10,1,0,"Daten"),0)</f>
        <v>3.5</v>
      </c>
      <c r="AP220" s="7">
        <f ca="1">INDIRECT(ADDRESS($M220,11,1,0,"Daten"),0)</f>
        <v>3</v>
      </c>
      <c r="AQ220" s="7">
        <f ca="1">INDIRECT(ADDRESS($M220,12,1,0,"Daten"),0)</f>
        <v>2.2000000000000002</v>
      </c>
      <c r="AR220" s="7">
        <f ca="1">INDIRECT(ADDRESS($M220,13,1,0,"Daten"),0)</f>
        <v>1</v>
      </c>
      <c r="AMG220" s="7"/>
      <c r="AMH220" s="7"/>
    </row>
    <row r="221" spans="1:1022">
      <c r="B221" s="14"/>
      <c r="C221" s="14" t="s">
        <v>22</v>
      </c>
      <c r="D221" s="7"/>
      <c r="E221" s="216"/>
      <c r="F221" s="7"/>
      <c r="G221" s="16">
        <f t="shared" si="439"/>
        <v>0</v>
      </c>
      <c r="H221" s="122" t="s">
        <v>68</v>
      </c>
      <c r="I221" s="122" t="s">
        <v>13</v>
      </c>
      <c r="J221" s="122" t="s">
        <v>208</v>
      </c>
      <c r="K221" s="147" t="str">
        <f>Eingabetabelle!$K$5</f>
        <v>Wasser</v>
      </c>
      <c r="L221" s="147" t="str">
        <f t="shared" si="469"/>
        <v>17x2FBHTeppichWasser</v>
      </c>
      <c r="M221" s="147">
        <f>MATCH($L221,Daten!$S$3:$S$50,0)+2</f>
        <v>3</v>
      </c>
      <c r="N221" s="17"/>
      <c r="O221" s="17"/>
      <c r="P221" s="3"/>
      <c r="Q221" s="3"/>
      <c r="R221" s="3"/>
      <c r="S221" s="3"/>
      <c r="U221" s="227">
        <f>DH!$J$2-DH!$K$2</f>
        <v>7</v>
      </c>
      <c r="V221" s="30">
        <f t="shared" ref="V221:V226" si="475">P221+N221+O221</f>
        <v>0</v>
      </c>
      <c r="W221" s="13">
        <f t="shared" si="470"/>
        <v>6000</v>
      </c>
      <c r="X221" s="15"/>
      <c r="Y221" s="218">
        <f t="shared" ref="Y221:Y226" ca="1" si="476">INDIRECT(ADDRESS($M221,4,1,0,"Daten"),0)*Z221*Z221*V221</f>
        <v>0</v>
      </c>
      <c r="Z221" s="134">
        <f t="shared" ref="Z221:Z226" ca="1" si="477">AA221+AB221+AC221</f>
        <v>0</v>
      </c>
      <c r="AA221" s="134">
        <f t="shared" ref="AA221:AA226" ca="1" si="478">60*(AG221)/(INDIRECT(ADDRESS($M221,5,1,0,"Daten"),0)*(U221))</f>
        <v>0</v>
      </c>
      <c r="AB221" s="233">
        <f t="shared" ref="AB221:AB226" ca="1" si="479">IF(O$213&gt;0,60*((AG$213/O$213)*O221)/(INDIRECT(ADDRESS($M221,5,1,0,"Daten"),0)*($E$1-$E$2)),0)</f>
        <v>0</v>
      </c>
      <c r="AC221" s="233">
        <f t="shared" ref="AC221:AC226" ca="1" si="480">IF(P$220&gt;0,60*(P221*AG$220/P$220)/(INDIRECT(ADDRESS($M221,5,1,0,"Daten"),0)*($E$1-$E$2)),0)</f>
        <v>0</v>
      </c>
      <c r="AD221" s="7"/>
      <c r="AE221" s="152">
        <f t="shared" ref="AE221:AE226" ca="1" si="481">AL221+AM221+AN221</f>
        <v>4</v>
      </c>
      <c r="AF221" s="13">
        <f ca="1">($E$1-U221/2)-INDIRECT(ADDRESS(ROW()-2,COLUMN()-2))</f>
        <v>17.5</v>
      </c>
      <c r="AG221" s="230">
        <f t="shared" ref="AG221:AG226" ca="1" si="482">$AE221*$AF221*$Q221</f>
        <v>0</v>
      </c>
      <c r="AH221" s="230" t="str">
        <f t="shared" si="471"/>
        <v/>
      </c>
      <c r="AI221" s="9"/>
      <c r="AL221" s="7">
        <f t="shared" ca="1" si="472"/>
        <v>4</v>
      </c>
      <c r="AM221" s="7">
        <f t="shared" si="473"/>
        <v>0</v>
      </c>
      <c r="AN221" s="7">
        <f t="shared" si="474"/>
        <v>0</v>
      </c>
      <c r="AO221" s="7">
        <f t="shared" ref="AO221:AO226" ca="1" si="483">INDIRECT(ADDRESS($M221,10,1,0,"Daten"),0)</f>
        <v>3.5</v>
      </c>
      <c r="AP221" s="7">
        <f t="shared" ref="AP221:AP226" ca="1" si="484">INDIRECT(ADDRESS($M221,11,1,0,"Daten"),0)</f>
        <v>3</v>
      </c>
      <c r="AQ221" s="7">
        <f t="shared" ref="AQ221:AQ226" ca="1" si="485">INDIRECT(ADDRESS($M221,12,1,0,"Daten"),0)</f>
        <v>2.2000000000000002</v>
      </c>
      <c r="AR221" s="7">
        <f t="shared" ref="AR221:AR226" ca="1" si="486">INDIRECT(ADDRESS($M221,13,1,0,"Daten"),0)</f>
        <v>1</v>
      </c>
      <c r="AMG221" s="7"/>
      <c r="AMH221" s="7"/>
    </row>
    <row r="222" spans="1:1022">
      <c r="B222" s="14"/>
      <c r="C222" s="14" t="s">
        <v>24</v>
      </c>
      <c r="D222" s="7"/>
      <c r="E222" s="216"/>
      <c r="F222" s="7"/>
      <c r="G222" s="16">
        <f t="shared" si="439"/>
        <v>0</v>
      </c>
      <c r="H222" s="122" t="s">
        <v>68</v>
      </c>
      <c r="I222" s="122" t="s">
        <v>13</v>
      </c>
      <c r="J222" s="122" t="s">
        <v>208</v>
      </c>
      <c r="K222" s="147" t="str">
        <f>Eingabetabelle!$K$5</f>
        <v>Wasser</v>
      </c>
      <c r="L222" s="147" t="str">
        <f t="shared" si="469"/>
        <v>17x2FBHTeppichWasser</v>
      </c>
      <c r="M222" s="147">
        <f>MATCH($L222,Daten!$S$3:$S$50,0)+2</f>
        <v>3</v>
      </c>
      <c r="N222" s="17"/>
      <c r="O222" s="17"/>
      <c r="P222" s="3"/>
      <c r="Q222" s="3"/>
      <c r="R222" s="3"/>
      <c r="S222" s="3"/>
      <c r="U222" s="227">
        <f>DH!$J$2-DH!$K$2</f>
        <v>7</v>
      </c>
      <c r="V222" s="30">
        <f t="shared" si="475"/>
        <v>0</v>
      </c>
      <c r="W222" s="13">
        <f t="shared" si="470"/>
        <v>6000</v>
      </c>
      <c r="X222" s="15"/>
      <c r="Y222" s="218">
        <f t="shared" ca="1" si="476"/>
        <v>0</v>
      </c>
      <c r="Z222" s="134">
        <f t="shared" ca="1" si="477"/>
        <v>0</v>
      </c>
      <c r="AA222" s="134">
        <f t="shared" ca="1" si="478"/>
        <v>0</v>
      </c>
      <c r="AB222" s="233">
        <f t="shared" ca="1" si="479"/>
        <v>0</v>
      </c>
      <c r="AC222" s="233">
        <f t="shared" ca="1" si="480"/>
        <v>0</v>
      </c>
      <c r="AD222" s="7"/>
      <c r="AE222" s="152">
        <f t="shared" ca="1" si="481"/>
        <v>4</v>
      </c>
      <c r="AF222" s="13">
        <f ca="1">($E$1-U222/2)-INDIRECT(ADDRESS(ROW()-3,COLUMN()-2))</f>
        <v>17.5</v>
      </c>
      <c r="AG222" s="230">
        <f t="shared" ca="1" si="482"/>
        <v>0</v>
      </c>
      <c r="AH222" s="230" t="str">
        <f t="shared" si="471"/>
        <v/>
      </c>
      <c r="AI222" s="9"/>
      <c r="AL222" s="7">
        <f t="shared" ca="1" si="472"/>
        <v>4</v>
      </c>
      <c r="AM222" s="7">
        <f t="shared" si="473"/>
        <v>0</v>
      </c>
      <c r="AN222" s="7">
        <f t="shared" si="474"/>
        <v>0</v>
      </c>
      <c r="AO222" s="7">
        <f t="shared" ca="1" si="483"/>
        <v>3.5</v>
      </c>
      <c r="AP222" s="7">
        <f t="shared" ca="1" si="484"/>
        <v>3</v>
      </c>
      <c r="AQ222" s="7">
        <f t="shared" ca="1" si="485"/>
        <v>2.2000000000000002</v>
      </c>
      <c r="AR222" s="7">
        <f t="shared" ca="1" si="486"/>
        <v>1</v>
      </c>
      <c r="AMG222" s="7"/>
      <c r="AMH222" s="7"/>
    </row>
    <row r="223" spans="1:1022">
      <c r="B223" s="14"/>
      <c r="C223" s="14" t="s">
        <v>25</v>
      </c>
      <c r="D223" s="7"/>
      <c r="E223" s="216"/>
      <c r="F223" s="7"/>
      <c r="G223" s="16">
        <f t="shared" si="439"/>
        <v>0</v>
      </c>
      <c r="H223" s="122" t="s">
        <v>68</v>
      </c>
      <c r="I223" s="122" t="s">
        <v>13</v>
      </c>
      <c r="J223" s="122" t="s">
        <v>208</v>
      </c>
      <c r="K223" s="147" t="str">
        <f>Eingabetabelle!$K$5</f>
        <v>Wasser</v>
      </c>
      <c r="L223" s="147" t="str">
        <f t="shared" si="469"/>
        <v>17x2FBHTeppichWasser</v>
      </c>
      <c r="M223" s="147">
        <f>MATCH($L223,Daten!$S$3:$S$50,0)+2</f>
        <v>3</v>
      </c>
      <c r="N223" s="17"/>
      <c r="O223" s="17"/>
      <c r="P223" s="3"/>
      <c r="Q223" s="3"/>
      <c r="R223" s="3"/>
      <c r="S223" s="3"/>
      <c r="U223" s="227">
        <f>DH!$J$2-DH!$K$2</f>
        <v>7</v>
      </c>
      <c r="V223" s="30">
        <f t="shared" si="475"/>
        <v>0</v>
      </c>
      <c r="W223" s="13">
        <f t="shared" si="470"/>
        <v>6000</v>
      </c>
      <c r="X223" s="15"/>
      <c r="Y223" s="218">
        <f t="shared" ca="1" si="476"/>
        <v>0</v>
      </c>
      <c r="Z223" s="134">
        <f t="shared" ca="1" si="477"/>
        <v>0</v>
      </c>
      <c r="AA223" s="134">
        <f t="shared" ca="1" si="478"/>
        <v>0</v>
      </c>
      <c r="AB223" s="233">
        <f t="shared" ca="1" si="479"/>
        <v>0</v>
      </c>
      <c r="AC223" s="233">
        <f t="shared" ca="1" si="480"/>
        <v>0</v>
      </c>
      <c r="AD223" s="7"/>
      <c r="AE223" s="152">
        <f t="shared" ca="1" si="481"/>
        <v>4</v>
      </c>
      <c r="AF223" s="13">
        <f ca="1">($E$1-U223/2)-INDIRECT(ADDRESS(ROW()-4,COLUMN()-2))</f>
        <v>17.5</v>
      </c>
      <c r="AG223" s="230">
        <f t="shared" ca="1" si="482"/>
        <v>0</v>
      </c>
      <c r="AH223" s="230" t="str">
        <f t="shared" si="471"/>
        <v/>
      </c>
      <c r="AI223" s="9"/>
      <c r="AL223" s="7">
        <f t="shared" ca="1" si="472"/>
        <v>4</v>
      </c>
      <c r="AM223" s="7">
        <f t="shared" si="473"/>
        <v>0</v>
      </c>
      <c r="AN223" s="7">
        <f t="shared" si="474"/>
        <v>0</v>
      </c>
      <c r="AO223" s="7">
        <f t="shared" ca="1" si="483"/>
        <v>3.5</v>
      </c>
      <c r="AP223" s="7">
        <f t="shared" ca="1" si="484"/>
        <v>3</v>
      </c>
      <c r="AQ223" s="7">
        <f t="shared" ca="1" si="485"/>
        <v>2.2000000000000002</v>
      </c>
      <c r="AR223" s="7">
        <f t="shared" ca="1" si="486"/>
        <v>1</v>
      </c>
      <c r="AMG223" s="7"/>
      <c r="AMH223" s="7"/>
    </row>
    <row r="224" spans="1:1022">
      <c r="B224" s="14"/>
      <c r="C224" s="14" t="s">
        <v>25</v>
      </c>
      <c r="D224" s="7"/>
      <c r="E224" s="216"/>
      <c r="F224" s="7"/>
      <c r="G224" s="16">
        <f t="shared" si="439"/>
        <v>0</v>
      </c>
      <c r="H224" s="122" t="s">
        <v>68</v>
      </c>
      <c r="I224" s="122" t="s">
        <v>13</v>
      </c>
      <c r="J224" s="122" t="s">
        <v>208</v>
      </c>
      <c r="K224" s="147" t="str">
        <f>Eingabetabelle!$K$5</f>
        <v>Wasser</v>
      </c>
      <c r="L224" s="147" t="str">
        <f t="shared" si="469"/>
        <v>17x2FBHTeppichWasser</v>
      </c>
      <c r="M224" s="147">
        <f>MATCH($L224,Daten!$S$3:$S$50,0)+2</f>
        <v>3</v>
      </c>
      <c r="N224" s="17"/>
      <c r="O224" s="17"/>
      <c r="P224" s="3"/>
      <c r="Q224" s="3"/>
      <c r="R224" s="3"/>
      <c r="S224" s="3"/>
      <c r="U224" s="227">
        <f>DH!$J$2-DH!$K$2</f>
        <v>7</v>
      </c>
      <c r="V224" s="30">
        <f t="shared" si="475"/>
        <v>0</v>
      </c>
      <c r="W224" s="13">
        <f t="shared" si="470"/>
        <v>6000</v>
      </c>
      <c r="X224" s="15"/>
      <c r="Y224" s="218">
        <f t="shared" ca="1" si="476"/>
        <v>0</v>
      </c>
      <c r="Z224" s="134">
        <f t="shared" ca="1" si="477"/>
        <v>0</v>
      </c>
      <c r="AA224" s="134">
        <f t="shared" ca="1" si="478"/>
        <v>0</v>
      </c>
      <c r="AB224" s="233">
        <f t="shared" ca="1" si="479"/>
        <v>0</v>
      </c>
      <c r="AC224" s="233">
        <f t="shared" ca="1" si="480"/>
        <v>0</v>
      </c>
      <c r="AD224" s="7"/>
      <c r="AE224" s="152">
        <f t="shared" ca="1" si="481"/>
        <v>4</v>
      </c>
      <c r="AF224" s="13">
        <f ca="1">($E$1-U224/2)-INDIRECT(ADDRESS(ROW()-5,COLUMN()-2))</f>
        <v>17.5</v>
      </c>
      <c r="AG224" s="230">
        <f t="shared" ca="1" si="482"/>
        <v>0</v>
      </c>
      <c r="AH224" s="230" t="str">
        <f t="shared" si="471"/>
        <v/>
      </c>
      <c r="AI224" s="9"/>
      <c r="AL224" s="7">
        <f t="shared" ca="1" si="472"/>
        <v>4</v>
      </c>
      <c r="AM224" s="7">
        <f t="shared" si="473"/>
        <v>0</v>
      </c>
      <c r="AN224" s="7">
        <f t="shared" si="474"/>
        <v>0</v>
      </c>
      <c r="AO224" s="7">
        <f t="shared" ca="1" si="483"/>
        <v>3.5</v>
      </c>
      <c r="AP224" s="7">
        <f t="shared" ca="1" si="484"/>
        <v>3</v>
      </c>
      <c r="AQ224" s="7">
        <f t="shared" ca="1" si="485"/>
        <v>2.2000000000000002</v>
      </c>
      <c r="AR224" s="7">
        <f t="shared" ca="1" si="486"/>
        <v>1</v>
      </c>
      <c r="AMG224" s="7"/>
      <c r="AMH224" s="7"/>
    </row>
    <row r="225" spans="1:1022">
      <c r="B225" s="14"/>
      <c r="C225" s="14" t="s">
        <v>26</v>
      </c>
      <c r="D225" s="7"/>
      <c r="E225" s="216"/>
      <c r="F225" s="7"/>
      <c r="G225" s="16">
        <f t="shared" si="439"/>
        <v>0</v>
      </c>
      <c r="H225" s="122" t="s">
        <v>68</v>
      </c>
      <c r="I225" s="122" t="s">
        <v>13</v>
      </c>
      <c r="J225" s="122" t="s">
        <v>208</v>
      </c>
      <c r="K225" s="147" t="str">
        <f>Eingabetabelle!$K$5</f>
        <v>Wasser</v>
      </c>
      <c r="L225" s="147" t="str">
        <f t="shared" si="469"/>
        <v>17x2FBHTeppichWasser</v>
      </c>
      <c r="M225" s="147">
        <f>MATCH($L225,Daten!$S$3:$S$50,0)+2</f>
        <v>3</v>
      </c>
      <c r="N225" s="17"/>
      <c r="O225" s="17"/>
      <c r="P225" s="3"/>
      <c r="Q225" s="3"/>
      <c r="R225" s="3"/>
      <c r="S225" s="3"/>
      <c r="U225" s="227">
        <f>DH!$J$2-DH!$K$2</f>
        <v>7</v>
      </c>
      <c r="V225" s="30">
        <f t="shared" si="475"/>
        <v>0</v>
      </c>
      <c r="W225" s="13">
        <f t="shared" si="470"/>
        <v>6000</v>
      </c>
      <c r="X225" s="15"/>
      <c r="Y225" s="218">
        <f t="shared" ca="1" si="476"/>
        <v>0</v>
      </c>
      <c r="Z225" s="134">
        <f t="shared" ca="1" si="477"/>
        <v>0</v>
      </c>
      <c r="AA225" s="134">
        <f t="shared" ca="1" si="478"/>
        <v>0</v>
      </c>
      <c r="AB225" s="233">
        <f t="shared" ca="1" si="479"/>
        <v>0</v>
      </c>
      <c r="AC225" s="233">
        <f t="shared" ca="1" si="480"/>
        <v>0</v>
      </c>
      <c r="AD225" s="7"/>
      <c r="AE225" s="152">
        <f t="shared" ca="1" si="481"/>
        <v>4</v>
      </c>
      <c r="AF225" s="13">
        <f ca="1">($E$1-U225/2)-INDIRECT(ADDRESS(ROW()-6,COLUMN()-2))</f>
        <v>17.5</v>
      </c>
      <c r="AG225" s="230">
        <f t="shared" ca="1" si="482"/>
        <v>0</v>
      </c>
      <c r="AH225" s="230" t="str">
        <f t="shared" si="471"/>
        <v/>
      </c>
      <c r="AI225" s="9"/>
      <c r="AL225" s="7">
        <f t="shared" ca="1" si="472"/>
        <v>4</v>
      </c>
      <c r="AM225" s="7">
        <f t="shared" si="473"/>
        <v>0</v>
      </c>
      <c r="AN225" s="7">
        <f t="shared" si="474"/>
        <v>0</v>
      </c>
      <c r="AO225" s="7">
        <f t="shared" ca="1" si="483"/>
        <v>3.5</v>
      </c>
      <c r="AP225" s="7">
        <f t="shared" ca="1" si="484"/>
        <v>3</v>
      </c>
      <c r="AQ225" s="7">
        <f t="shared" ca="1" si="485"/>
        <v>2.2000000000000002</v>
      </c>
      <c r="AR225" s="7">
        <f t="shared" ca="1" si="486"/>
        <v>1</v>
      </c>
      <c r="AMG225" s="7"/>
      <c r="AMH225" s="7"/>
    </row>
    <row r="226" spans="1:1022">
      <c r="B226" s="14"/>
      <c r="C226" s="14" t="s">
        <v>27</v>
      </c>
      <c r="D226" s="7"/>
      <c r="E226" s="216"/>
      <c r="F226" s="7"/>
      <c r="G226" s="16">
        <f t="shared" si="439"/>
        <v>0</v>
      </c>
      <c r="H226" s="122" t="s">
        <v>68</v>
      </c>
      <c r="I226" s="122" t="s">
        <v>13</v>
      </c>
      <c r="J226" s="122" t="s">
        <v>208</v>
      </c>
      <c r="K226" s="147" t="str">
        <f>Eingabetabelle!$K$5</f>
        <v>Wasser</v>
      </c>
      <c r="L226" s="147" t="str">
        <f t="shared" si="469"/>
        <v>17x2FBHTeppichWasser</v>
      </c>
      <c r="M226" s="147">
        <f>MATCH($L226,Daten!$S$3:$S$50,0)+2</f>
        <v>3</v>
      </c>
      <c r="N226" s="17"/>
      <c r="O226" s="17"/>
      <c r="P226" s="3"/>
      <c r="Q226" s="3"/>
      <c r="R226" s="3"/>
      <c r="S226" s="3"/>
      <c r="U226" s="227">
        <f>DH!$J$2-DH!$K$2</f>
        <v>7</v>
      </c>
      <c r="V226" s="30">
        <f t="shared" si="475"/>
        <v>0</v>
      </c>
      <c r="W226" s="13">
        <f t="shared" si="470"/>
        <v>6000</v>
      </c>
      <c r="X226" s="15"/>
      <c r="Y226" s="218">
        <f t="shared" ca="1" si="476"/>
        <v>0</v>
      </c>
      <c r="Z226" s="134">
        <f t="shared" ca="1" si="477"/>
        <v>0</v>
      </c>
      <c r="AA226" s="134">
        <f t="shared" ca="1" si="478"/>
        <v>0</v>
      </c>
      <c r="AB226" s="233">
        <f t="shared" ca="1" si="479"/>
        <v>0</v>
      </c>
      <c r="AC226" s="233">
        <f t="shared" ca="1" si="480"/>
        <v>0</v>
      </c>
      <c r="AD226" s="7"/>
      <c r="AE226" s="152">
        <f t="shared" ca="1" si="481"/>
        <v>4</v>
      </c>
      <c r="AF226" s="13">
        <f ca="1">($E$1-U226/2)-INDIRECT(ADDRESS(ROW()-7,COLUMN()-2))</f>
        <v>17.5</v>
      </c>
      <c r="AG226" s="230">
        <f t="shared" ca="1" si="482"/>
        <v>0</v>
      </c>
      <c r="AH226" s="230" t="str">
        <f t="shared" si="471"/>
        <v/>
      </c>
      <c r="AI226" s="9"/>
      <c r="AL226" s="7">
        <f t="shared" ca="1" si="472"/>
        <v>4</v>
      </c>
      <c r="AM226" s="7">
        <f t="shared" si="473"/>
        <v>0</v>
      </c>
      <c r="AN226" s="7">
        <f t="shared" si="474"/>
        <v>0</v>
      </c>
      <c r="AO226" s="7">
        <f t="shared" ca="1" si="483"/>
        <v>3.5</v>
      </c>
      <c r="AP226" s="7">
        <f t="shared" ca="1" si="484"/>
        <v>3</v>
      </c>
      <c r="AQ226" s="7">
        <f t="shared" ca="1" si="485"/>
        <v>2.2000000000000002</v>
      </c>
      <c r="AR226" s="7">
        <f t="shared" ca="1" si="486"/>
        <v>1</v>
      </c>
      <c r="AMG226" s="7"/>
      <c r="AMH226" s="7"/>
    </row>
    <row r="227" spans="1:1022">
      <c r="B227" s="13"/>
      <c r="C227" s="13"/>
      <c r="D227" s="7"/>
      <c r="E227" s="216"/>
      <c r="F227" s="7"/>
      <c r="G227" s="7"/>
      <c r="H227" s="7"/>
      <c r="I227" s="7"/>
      <c r="J227" s="7"/>
      <c r="K227" s="7"/>
      <c r="L227" s="7"/>
      <c r="M227" s="147"/>
      <c r="N227" s="22"/>
      <c r="O227" s="22"/>
      <c r="P227" s="13"/>
      <c r="Q227" s="13"/>
      <c r="R227" s="13"/>
      <c r="S227" s="13"/>
      <c r="T227" s="13"/>
      <c r="U227" s="13"/>
      <c r="V227" s="13"/>
      <c r="W227" s="13"/>
      <c r="X227" s="22"/>
      <c r="Y227" s="219"/>
      <c r="Z227" s="134"/>
      <c r="AA227" s="134"/>
      <c r="AB227" s="233"/>
      <c r="AC227" s="233"/>
      <c r="AD227" s="7"/>
      <c r="AE227" s="152"/>
      <c r="AF227" s="13"/>
      <c r="AG227" s="230"/>
      <c r="AH227" s="230"/>
      <c r="AI227" s="9"/>
      <c r="AMG227" s="7"/>
      <c r="AMH227" s="7"/>
    </row>
    <row r="228" spans="1:1022">
      <c r="B228" s="13"/>
      <c r="C228" s="13"/>
      <c r="D228" s="7"/>
      <c r="E228" s="216"/>
      <c r="F228" s="7"/>
      <c r="G228" s="7"/>
      <c r="H228" s="7"/>
      <c r="I228" s="7"/>
      <c r="J228" s="7"/>
      <c r="K228" s="7"/>
      <c r="L228" s="7"/>
      <c r="M228" s="147"/>
      <c r="N228" s="22"/>
      <c r="O228" s="22"/>
      <c r="P228" s="13"/>
      <c r="Q228" s="13"/>
      <c r="R228" s="13"/>
      <c r="S228" s="13"/>
      <c r="T228" s="13"/>
      <c r="U228" s="13"/>
      <c r="V228" s="13"/>
      <c r="W228" s="13"/>
      <c r="X228" s="22"/>
      <c r="Y228" s="219"/>
      <c r="Z228" s="134"/>
      <c r="AA228" s="134"/>
      <c r="AB228" s="233"/>
      <c r="AC228" s="233"/>
      <c r="AD228" s="7"/>
      <c r="AE228" s="152"/>
      <c r="AF228" s="13"/>
      <c r="AG228" s="230"/>
      <c r="AH228" s="230"/>
      <c r="AI228" s="9"/>
      <c r="AMG228" s="7"/>
      <c r="AMH228" s="7"/>
    </row>
    <row r="229" spans="1:1022">
      <c r="B229" s="13"/>
      <c r="C229" s="13"/>
      <c r="D229" s="7"/>
      <c r="E229" s="216"/>
      <c r="F229" s="7"/>
      <c r="G229" s="7"/>
      <c r="H229" s="7"/>
      <c r="I229" s="7"/>
      <c r="J229" s="7"/>
      <c r="K229" s="7"/>
      <c r="L229" s="7"/>
      <c r="M229" s="147"/>
      <c r="N229" s="22"/>
      <c r="O229" s="22"/>
      <c r="P229" s="13"/>
      <c r="Q229" s="13"/>
      <c r="R229" s="13"/>
      <c r="S229" s="13"/>
      <c r="T229" s="13"/>
      <c r="U229" s="13"/>
      <c r="V229" s="13"/>
      <c r="W229" s="13"/>
      <c r="X229" s="22"/>
      <c r="Y229" s="219"/>
      <c r="Z229" s="134"/>
      <c r="AA229" s="134"/>
      <c r="AB229" s="233"/>
      <c r="AC229" s="233"/>
      <c r="AD229" s="7"/>
      <c r="AE229" s="152"/>
      <c r="AF229" s="13"/>
      <c r="AG229" s="230"/>
      <c r="AH229" s="230"/>
      <c r="AI229" s="9"/>
      <c r="AMG229" s="7"/>
      <c r="AMH229" s="7"/>
    </row>
    <row r="230" spans="1:1022">
      <c r="B230" s="13"/>
      <c r="C230" s="13"/>
      <c r="D230" s="7"/>
      <c r="E230" s="216"/>
      <c r="F230" s="7"/>
      <c r="G230" s="7"/>
      <c r="H230" s="7"/>
      <c r="I230" s="7"/>
      <c r="J230" s="7"/>
      <c r="K230" s="7"/>
      <c r="L230" s="7"/>
      <c r="M230" s="147"/>
      <c r="N230" s="22"/>
      <c r="O230" s="22"/>
      <c r="P230" s="13"/>
      <c r="Q230" s="13"/>
      <c r="R230" s="13"/>
      <c r="S230" s="13"/>
      <c r="T230" s="13"/>
      <c r="U230" s="13"/>
      <c r="V230" s="13"/>
      <c r="W230" s="13"/>
      <c r="X230" s="22"/>
      <c r="Y230" s="219"/>
      <c r="Z230" s="134"/>
      <c r="AA230" s="134"/>
      <c r="AB230" s="233"/>
      <c r="AC230" s="233"/>
      <c r="AD230" s="7"/>
      <c r="AE230" s="152"/>
      <c r="AF230" s="13"/>
      <c r="AG230" s="230"/>
      <c r="AH230" s="230"/>
      <c r="AI230" s="9"/>
      <c r="AMG230" s="7"/>
      <c r="AMH230" s="7"/>
    </row>
    <row r="231" spans="1:1022">
      <c r="B231" s="19"/>
      <c r="C231" s="19"/>
      <c r="D231" s="19"/>
      <c r="E231" s="217"/>
      <c r="F231" s="19"/>
      <c r="G231" s="19"/>
      <c r="H231" s="19"/>
      <c r="I231" s="19"/>
      <c r="J231" s="19"/>
      <c r="K231" s="19"/>
      <c r="L231" s="19"/>
      <c r="M231" s="19"/>
      <c r="N231" s="19"/>
      <c r="O231" s="19"/>
      <c r="P231" s="19"/>
      <c r="Q231" s="19"/>
      <c r="R231" s="19"/>
      <c r="S231" s="19"/>
      <c r="T231" s="19"/>
      <c r="U231" s="19"/>
      <c r="V231" s="19"/>
      <c r="W231" s="19"/>
      <c r="X231" s="19"/>
      <c r="Y231" s="220"/>
      <c r="Z231" s="136">
        <f ca="1">SUM(Z156:Z226)</f>
        <v>0</v>
      </c>
      <c r="AA231" s="136"/>
      <c r="AB231" s="235"/>
      <c r="AC231" s="235"/>
      <c r="AD231" s="135"/>
      <c r="AE231" s="135"/>
      <c r="AF231" s="19"/>
      <c r="AG231" s="220">
        <f ca="1">SUM(AG156:AG226)</f>
        <v>0</v>
      </c>
      <c r="AH231" s="220"/>
      <c r="AI231" s="24"/>
      <c r="AJ231" s="24"/>
      <c r="AK231" s="24"/>
      <c r="AL231" s="24"/>
      <c r="AM231" s="24"/>
      <c r="AN231" s="24"/>
      <c r="AO231" s="24"/>
      <c r="AP231" s="24"/>
      <c r="AQ231" s="24"/>
      <c r="AR231" s="24"/>
      <c r="AMG231" s="7"/>
      <c r="AMH231" s="7"/>
    </row>
    <row r="232" spans="1:1022">
      <c r="A232">
        <v>33</v>
      </c>
      <c r="B232" s="32" t="str">
        <f ca="1">INDIRECT(ADDRESS($A232+1,1,1,1,"Eingabetabelle"))</f>
        <v>DG</v>
      </c>
      <c r="C232" s="32" t="str">
        <f ca="1">INDIRECT(ADDRESS($A232+1,2,1,1,"Eingabetabelle"))</f>
        <v>Raum_1</v>
      </c>
      <c r="D232" s="32" t="str">
        <f ca="1">IF(Eingabetabelle!$K$4="X",INDIRECT(ADDRESS(7,14,1,1,CONCATENATE($B232,"_",$C232))),INDIRECT(ADDRESS($A232+1,3,1,1,"Eingabetabelle")))</f>
        <v>Testraum</v>
      </c>
      <c r="E232" s="215">
        <f ca="1">IF(Eingabetabelle!$K$4="X",INDIRECT(ADDRESS(62,18,1,1,CONCATENATE($B232,"_",$C232))),INDIRECT(ADDRESS($A232+1,4,1,1,"Eingabetabelle")))</f>
        <v>0</v>
      </c>
      <c r="F232" s="32">
        <f ca="1">IF(Eingabetabelle!$K$4="X",INDIRECT(ADDRESS(17,7,1,1,CONCATENATE($B232,"_",$C232))),INDIRECT(ADDRESS($A232+1,5,1,1,"Eingabetabelle")))</f>
        <v>0</v>
      </c>
      <c r="G232" s="16">
        <f t="shared" si="439"/>
        <v>0</v>
      </c>
      <c r="H232" s="16"/>
      <c r="I232" s="16"/>
      <c r="J232" s="16"/>
      <c r="K232" s="147"/>
      <c r="L232" s="147"/>
      <c r="M232" s="147"/>
      <c r="N232" s="1">
        <f>SUM(N233:N241)</f>
        <v>0</v>
      </c>
      <c r="Q232" s="1">
        <f>SUM(Q233:Q241)</f>
        <v>0</v>
      </c>
      <c r="U232" s="13"/>
      <c r="V232" s="14"/>
      <c r="W232" s="13"/>
      <c r="X232" s="15">
        <f>SUM(N233:N241)</f>
        <v>0</v>
      </c>
      <c r="Y232" s="219"/>
      <c r="Z232" s="134"/>
      <c r="AA232" s="134"/>
      <c r="AB232" s="233"/>
      <c r="AC232" s="233"/>
      <c r="AD232" s="32">
        <f ca="1">IF(Eingabetabelle!$K$4="X",INDIRECT(ADDRESS(9,7,1,1,CONCATENATE($B232,"_",$C232))),INDIRECT(ADDRESS($A232+1,6,1,1,"Eingabetabelle")))</f>
        <v>24</v>
      </c>
      <c r="AE232" s="152"/>
      <c r="AF232" s="13"/>
      <c r="AG232" s="230"/>
      <c r="AH232" s="230"/>
      <c r="AI232" s="9">
        <f ca="1">SUM(AG233:AG241)</f>
        <v>0</v>
      </c>
      <c r="AJ232" s="7">
        <f ca="1">AI232-E232</f>
        <v>0</v>
      </c>
      <c r="AK232" s="237" t="str">
        <f ca="1">IF(E232&gt;0,AI232/E232,"")</f>
        <v/>
      </c>
      <c r="AMG232" s="7"/>
      <c r="AMH232" s="7"/>
    </row>
    <row r="233" spans="1:1022">
      <c r="B233" s="14"/>
      <c r="C233" s="14" t="s">
        <v>21</v>
      </c>
      <c r="D233" s="7"/>
      <c r="E233" s="216"/>
      <c r="F233" s="7"/>
      <c r="G233" s="16">
        <f t="shared" si="439"/>
        <v>0</v>
      </c>
      <c r="H233" s="122" t="s">
        <v>68</v>
      </c>
      <c r="I233" s="122" t="s">
        <v>13</v>
      </c>
      <c r="J233" s="122" t="s">
        <v>281</v>
      </c>
      <c r="K233" s="147" t="str">
        <f>Eingabetabelle!$K$5</f>
        <v>Wasser</v>
      </c>
      <c r="L233" s="147" t="str">
        <f t="shared" ref="L233:L241" si="487">H233&amp;I233&amp;J233&amp;K233</f>
        <v>17x2FBHFliesenWasser</v>
      </c>
      <c r="M233" s="147">
        <f>MATCH($L233,Daten!$S$3:$S$50,0)+2</f>
        <v>11</v>
      </c>
      <c r="N233" s="17"/>
      <c r="O233" s="17"/>
      <c r="P233" s="3"/>
      <c r="Q233" s="3"/>
      <c r="R233" s="3"/>
      <c r="S233" s="3"/>
      <c r="T233" s="3"/>
      <c r="U233" s="227">
        <f>IF(T233&gt;0,T233,DH!$J$2-DH!$K$2)</f>
        <v>7</v>
      </c>
      <c r="V233" s="14">
        <f t="shared" ref="V233:V241" si="488">SUM(N233:P233)</f>
        <v>0</v>
      </c>
      <c r="W233" s="13">
        <f t="shared" ref="W233:W241" si="489">$E$3</f>
        <v>6000</v>
      </c>
      <c r="X233" s="15"/>
      <c r="Y233" s="218">
        <f t="shared" ref="Y233:Y241" ca="1" si="490">INDIRECT(ADDRESS($M233,4,1,0,"Daten"),0)*Z233*Z233*V233</f>
        <v>0</v>
      </c>
      <c r="Z233" s="134">
        <f t="shared" ref="Z233:Z241" ca="1" si="491">AA233+AB233+AC233</f>
        <v>0</v>
      </c>
      <c r="AA233" s="134">
        <f t="shared" ref="AA233:AA296" ca="1" si="492">60*(AG233)/(INDIRECT(ADDRESS($M233,5,1,0,"Daten"),0)*(U233))</f>
        <v>0</v>
      </c>
      <c r="AB233" s="233">
        <f t="shared" ref="AB233:AB241" ca="1" si="493">IF(O$285&gt;0,60*((AG$285/O$285)*O233)/(INDIRECT(ADDRESS($M233,5,1,0,"Daten"),0)*($E$1-$E$2)),0)</f>
        <v>0</v>
      </c>
      <c r="AC233" s="233">
        <f t="shared" ref="AC233:AC241" ca="1" si="494">IF(P$292&gt;0,60*(P233*AG$292/P$292)/(INDIRECT(ADDRESS($M233,5,1,0,"Daten"),0)*($E$1-$E$2)),0)</f>
        <v>0</v>
      </c>
      <c r="AD233" s="7"/>
      <c r="AE233" s="152">
        <f t="shared" ref="AE233:AE241" ca="1" si="495">AL233+AM233+AN233</f>
        <v>8.5</v>
      </c>
      <c r="AF233" s="13">
        <f ca="1">($E$1-U233/2)-INDIRECT(ADDRESS(ROW()-1,COLUMN()-2))</f>
        <v>17.5</v>
      </c>
      <c r="AG233" s="230">
        <f t="shared" ref="AG233:AG241" ca="1" si="496">$AE233*$AF233*$Q233</f>
        <v>0</v>
      </c>
      <c r="AH233" s="230" t="str">
        <f t="shared" ref="AH233:AH296" si="497">IF(Q233&gt;0,AG233/Q233,"")</f>
        <v/>
      </c>
      <c r="AI233" s="9"/>
      <c r="AL233" s="7">
        <f t="shared" ref="AL233:AL241" ca="1" si="498">IF($G233&lt;0.1,(($G233-0.05)*(AP233-AO233)/0.05)+AO233,0)</f>
        <v>8.5</v>
      </c>
      <c r="AM233" s="7">
        <f t="shared" ref="AM233:AM241" si="499">IF($G233&lt;0.2,IF($G233&gt;=0.1,(($G233-0.1)*(AQ233-AP233)/0.1)+AP233,0),0)</f>
        <v>0</v>
      </c>
      <c r="AN233" s="7">
        <f t="shared" ref="AN233:AN241" si="500">IF($G233&gt;=0.2,(($G233-0.2)*(AR233-AQ233)/0.3)+AQ233,0)</f>
        <v>0</v>
      </c>
      <c r="AO233" s="7">
        <f t="shared" ref="AO233:AO241" ca="1" si="501">INDIRECT(ADDRESS($M233,10,1,0,"Daten"),0)</f>
        <v>7</v>
      </c>
      <c r="AP233" s="7">
        <f t="shared" ref="AP233:AP241" ca="1" si="502">INDIRECT(ADDRESS($M233,11,1,0,"Daten"),0)</f>
        <v>5.5</v>
      </c>
      <c r="AQ233" s="7">
        <f t="shared" ref="AQ233:AQ241" ca="1" si="503">INDIRECT(ADDRESS($M233,12,1,0,"Daten"),0)</f>
        <v>4.5</v>
      </c>
      <c r="AR233" s="7">
        <f t="shared" ref="AR233:AR241" ca="1" si="504">INDIRECT(ADDRESS($M233,13,1,0,"Daten"),0)</f>
        <v>4</v>
      </c>
      <c r="AMG233" s="7"/>
      <c r="AMH233" s="7"/>
    </row>
    <row r="234" spans="1:1022">
      <c r="B234" s="14"/>
      <c r="C234" s="14" t="s">
        <v>22</v>
      </c>
      <c r="D234" s="7"/>
      <c r="E234" s="216"/>
      <c r="F234" s="7"/>
      <c r="G234" s="16">
        <f t="shared" si="439"/>
        <v>0</v>
      </c>
      <c r="H234" s="122" t="s">
        <v>68</v>
      </c>
      <c r="I234" s="122" t="s">
        <v>13</v>
      </c>
      <c r="J234" s="122" t="s">
        <v>281</v>
      </c>
      <c r="K234" s="147" t="str">
        <f>Eingabetabelle!$K$5</f>
        <v>Wasser</v>
      </c>
      <c r="L234" s="147" t="str">
        <f t="shared" si="487"/>
        <v>17x2FBHFliesenWasser</v>
      </c>
      <c r="M234" s="147">
        <f>MATCH($L234,Daten!$S$3:$S$50,0)+2</f>
        <v>11</v>
      </c>
      <c r="N234" s="17"/>
      <c r="O234" s="17"/>
      <c r="P234" s="3"/>
      <c r="Q234" s="3"/>
      <c r="R234" s="3"/>
      <c r="S234" s="3"/>
      <c r="T234" s="3"/>
      <c r="U234" s="227">
        <f>IF(T234&gt;0,T234,DH!$J$2-DH!$K$2)</f>
        <v>7</v>
      </c>
      <c r="V234" s="14">
        <f t="shared" si="488"/>
        <v>0</v>
      </c>
      <c r="W234" s="13">
        <f t="shared" si="489"/>
        <v>6000</v>
      </c>
      <c r="X234" s="15"/>
      <c r="Y234" s="218">
        <f t="shared" ca="1" si="490"/>
        <v>0</v>
      </c>
      <c r="Z234" s="134">
        <f t="shared" ca="1" si="491"/>
        <v>0</v>
      </c>
      <c r="AA234" s="134">
        <f t="shared" ca="1" si="492"/>
        <v>0</v>
      </c>
      <c r="AB234" s="233">
        <f t="shared" ca="1" si="493"/>
        <v>0</v>
      </c>
      <c r="AC234" s="233">
        <f t="shared" ca="1" si="494"/>
        <v>0</v>
      </c>
      <c r="AD234" s="7"/>
      <c r="AE234" s="152">
        <f t="shared" ca="1" si="495"/>
        <v>8.5</v>
      </c>
      <c r="AF234" s="13">
        <f ca="1">($E$1-U234/2)-INDIRECT(ADDRESS(ROW()-2,COLUMN()-2))</f>
        <v>17.5</v>
      </c>
      <c r="AG234" s="230">
        <f t="shared" ca="1" si="496"/>
        <v>0</v>
      </c>
      <c r="AH234" s="230" t="str">
        <f t="shared" si="497"/>
        <v/>
      </c>
      <c r="AI234" s="9"/>
      <c r="AL234" s="7">
        <f t="shared" ca="1" si="498"/>
        <v>8.5</v>
      </c>
      <c r="AM234" s="7">
        <f t="shared" si="499"/>
        <v>0</v>
      </c>
      <c r="AN234" s="7">
        <f t="shared" si="500"/>
        <v>0</v>
      </c>
      <c r="AO234" s="7">
        <f t="shared" ca="1" si="501"/>
        <v>7</v>
      </c>
      <c r="AP234" s="7">
        <f t="shared" ca="1" si="502"/>
        <v>5.5</v>
      </c>
      <c r="AQ234" s="7">
        <f t="shared" ca="1" si="503"/>
        <v>4.5</v>
      </c>
      <c r="AR234" s="7">
        <f t="shared" ca="1" si="504"/>
        <v>4</v>
      </c>
      <c r="AMG234" s="7"/>
      <c r="AMH234" s="7"/>
    </row>
    <row r="235" spans="1:1022">
      <c r="B235" s="14"/>
      <c r="C235" s="14" t="s">
        <v>24</v>
      </c>
      <c r="D235" s="7"/>
      <c r="E235" s="216"/>
      <c r="F235" s="7"/>
      <c r="G235" s="16">
        <f t="shared" si="439"/>
        <v>0</v>
      </c>
      <c r="H235" s="122" t="s">
        <v>68</v>
      </c>
      <c r="I235" s="122" t="s">
        <v>13</v>
      </c>
      <c r="J235" s="122" t="s">
        <v>281</v>
      </c>
      <c r="K235" s="147" t="str">
        <f>Eingabetabelle!$K$5</f>
        <v>Wasser</v>
      </c>
      <c r="L235" s="147" t="str">
        <f t="shared" si="487"/>
        <v>17x2FBHFliesenWasser</v>
      </c>
      <c r="M235" s="147">
        <f>MATCH($L235,Daten!$S$3:$S$50,0)+2</f>
        <v>11</v>
      </c>
      <c r="N235" s="17"/>
      <c r="O235" s="17"/>
      <c r="P235" s="3"/>
      <c r="Q235" s="3"/>
      <c r="R235" s="3"/>
      <c r="S235" s="3"/>
      <c r="T235" s="3"/>
      <c r="U235" s="227">
        <f>IF(T235&gt;0,T235,DH!$J$2-DH!$K$2)</f>
        <v>7</v>
      </c>
      <c r="V235" s="14">
        <f t="shared" si="488"/>
        <v>0</v>
      </c>
      <c r="W235" s="13">
        <f t="shared" si="489"/>
        <v>6000</v>
      </c>
      <c r="X235" s="15"/>
      <c r="Y235" s="218">
        <f t="shared" ca="1" si="490"/>
        <v>0</v>
      </c>
      <c r="Z235" s="134">
        <f t="shared" ca="1" si="491"/>
        <v>0</v>
      </c>
      <c r="AA235" s="134">
        <f t="shared" ca="1" si="492"/>
        <v>0</v>
      </c>
      <c r="AB235" s="233">
        <f t="shared" ca="1" si="493"/>
        <v>0</v>
      </c>
      <c r="AC235" s="233">
        <f t="shared" ca="1" si="494"/>
        <v>0</v>
      </c>
      <c r="AD235" s="7"/>
      <c r="AE235" s="152">
        <f t="shared" ca="1" si="495"/>
        <v>8.5</v>
      </c>
      <c r="AF235" s="13">
        <f ca="1">($E$1-U235/2)-INDIRECT(ADDRESS(ROW()-3,COLUMN()-2))</f>
        <v>17.5</v>
      </c>
      <c r="AG235" s="230">
        <f t="shared" ca="1" si="496"/>
        <v>0</v>
      </c>
      <c r="AH235" s="230" t="str">
        <f t="shared" si="497"/>
        <v/>
      </c>
      <c r="AI235" s="9"/>
      <c r="AL235" s="7">
        <f t="shared" ca="1" si="498"/>
        <v>8.5</v>
      </c>
      <c r="AM235" s="7">
        <f t="shared" si="499"/>
        <v>0</v>
      </c>
      <c r="AN235" s="7">
        <f t="shared" si="500"/>
        <v>0</v>
      </c>
      <c r="AO235" s="7">
        <f t="shared" ca="1" si="501"/>
        <v>7</v>
      </c>
      <c r="AP235" s="7">
        <f t="shared" ca="1" si="502"/>
        <v>5.5</v>
      </c>
      <c r="AQ235" s="7">
        <f t="shared" ca="1" si="503"/>
        <v>4.5</v>
      </c>
      <c r="AR235" s="7">
        <f t="shared" ca="1" si="504"/>
        <v>4</v>
      </c>
      <c r="AMG235" s="7"/>
      <c r="AMH235" s="7"/>
    </row>
    <row r="236" spans="1:1022">
      <c r="B236" s="14"/>
      <c r="C236" s="14" t="s">
        <v>25</v>
      </c>
      <c r="D236" s="7"/>
      <c r="E236" s="216"/>
      <c r="F236" s="7"/>
      <c r="G236" s="16">
        <f t="shared" si="439"/>
        <v>0</v>
      </c>
      <c r="H236" s="122" t="s">
        <v>68</v>
      </c>
      <c r="I236" s="122" t="s">
        <v>13</v>
      </c>
      <c r="J236" s="122" t="s">
        <v>281</v>
      </c>
      <c r="K236" s="147" t="str">
        <f>Eingabetabelle!$K$5</f>
        <v>Wasser</v>
      </c>
      <c r="L236" s="147" t="str">
        <f t="shared" si="487"/>
        <v>17x2FBHFliesenWasser</v>
      </c>
      <c r="M236" s="147">
        <f>MATCH($L236,Daten!$S$3:$S$50,0)+2</f>
        <v>11</v>
      </c>
      <c r="N236" s="17"/>
      <c r="O236" s="17"/>
      <c r="P236" s="3"/>
      <c r="Q236" s="3"/>
      <c r="R236" s="3"/>
      <c r="S236" s="3"/>
      <c r="T236" s="3"/>
      <c r="U236" s="227">
        <f>IF(T236&gt;0,T236,DH!$J$2-DH!$K$2)</f>
        <v>7</v>
      </c>
      <c r="V236" s="14">
        <f t="shared" si="488"/>
        <v>0</v>
      </c>
      <c r="W236" s="13">
        <f t="shared" si="489"/>
        <v>6000</v>
      </c>
      <c r="X236" s="15"/>
      <c r="Y236" s="218">
        <f t="shared" ca="1" si="490"/>
        <v>0</v>
      </c>
      <c r="Z236" s="134">
        <f t="shared" ca="1" si="491"/>
        <v>0</v>
      </c>
      <c r="AA236" s="134">
        <f t="shared" ca="1" si="492"/>
        <v>0</v>
      </c>
      <c r="AB236" s="233">
        <f t="shared" ca="1" si="493"/>
        <v>0</v>
      </c>
      <c r="AC236" s="233">
        <f t="shared" ca="1" si="494"/>
        <v>0</v>
      </c>
      <c r="AD236" s="7"/>
      <c r="AE236" s="152">
        <f t="shared" ca="1" si="495"/>
        <v>8.5</v>
      </c>
      <c r="AF236" s="13">
        <f ca="1">($E$1-U236/2)-INDIRECT(ADDRESS(ROW()-4,COLUMN()-2))</f>
        <v>17.5</v>
      </c>
      <c r="AG236" s="230">
        <f t="shared" ca="1" si="496"/>
        <v>0</v>
      </c>
      <c r="AH236" s="230" t="str">
        <f t="shared" si="497"/>
        <v/>
      </c>
      <c r="AI236" s="9"/>
      <c r="AL236" s="7">
        <f t="shared" ca="1" si="498"/>
        <v>8.5</v>
      </c>
      <c r="AM236" s="7">
        <f t="shared" si="499"/>
        <v>0</v>
      </c>
      <c r="AN236" s="7">
        <f t="shared" si="500"/>
        <v>0</v>
      </c>
      <c r="AO236" s="7">
        <f t="shared" ca="1" si="501"/>
        <v>7</v>
      </c>
      <c r="AP236" s="7">
        <f t="shared" ca="1" si="502"/>
        <v>5.5</v>
      </c>
      <c r="AQ236" s="7">
        <f t="shared" ca="1" si="503"/>
        <v>4.5</v>
      </c>
      <c r="AR236" s="7">
        <f t="shared" ca="1" si="504"/>
        <v>4</v>
      </c>
      <c r="AMG236" s="7"/>
      <c r="AMH236" s="7"/>
    </row>
    <row r="237" spans="1:1022">
      <c r="B237" s="14"/>
      <c r="C237" s="14" t="s">
        <v>26</v>
      </c>
      <c r="D237" s="7"/>
      <c r="E237" s="216"/>
      <c r="F237" s="7"/>
      <c r="G237" s="16">
        <f t="shared" si="439"/>
        <v>0</v>
      </c>
      <c r="H237" s="122" t="s">
        <v>68</v>
      </c>
      <c r="I237" s="122" t="s">
        <v>13</v>
      </c>
      <c r="J237" s="122" t="s">
        <v>281</v>
      </c>
      <c r="K237" s="147" t="str">
        <f>Eingabetabelle!$K$5</f>
        <v>Wasser</v>
      </c>
      <c r="L237" s="147" t="str">
        <f t="shared" si="487"/>
        <v>17x2FBHFliesenWasser</v>
      </c>
      <c r="M237" s="147">
        <f>MATCH($L237,Daten!$S$3:$S$50,0)+2</f>
        <v>11</v>
      </c>
      <c r="N237" s="17"/>
      <c r="O237" s="17"/>
      <c r="P237" s="3"/>
      <c r="Q237" s="3"/>
      <c r="R237" s="3"/>
      <c r="S237" s="3"/>
      <c r="T237" s="3"/>
      <c r="U237" s="227">
        <f>IF(T237&gt;0,T237,DH!$J$2-DH!$K$2)</f>
        <v>7</v>
      </c>
      <c r="V237" s="14">
        <f t="shared" si="488"/>
        <v>0</v>
      </c>
      <c r="W237" s="13">
        <f t="shared" si="489"/>
        <v>6000</v>
      </c>
      <c r="X237" s="15"/>
      <c r="Y237" s="218">
        <f t="shared" ca="1" si="490"/>
        <v>0</v>
      </c>
      <c r="Z237" s="134">
        <f t="shared" ca="1" si="491"/>
        <v>0</v>
      </c>
      <c r="AA237" s="134">
        <f t="shared" ca="1" si="492"/>
        <v>0</v>
      </c>
      <c r="AB237" s="233">
        <f t="shared" ca="1" si="493"/>
        <v>0</v>
      </c>
      <c r="AC237" s="233">
        <f t="shared" ca="1" si="494"/>
        <v>0</v>
      </c>
      <c r="AD237" s="7"/>
      <c r="AE237" s="152">
        <f t="shared" ca="1" si="495"/>
        <v>8.5</v>
      </c>
      <c r="AF237" s="13">
        <f ca="1">($E$1-U237/2)-INDIRECT(ADDRESS(ROW()-5,COLUMN()-2))</f>
        <v>17.5</v>
      </c>
      <c r="AG237" s="230">
        <f t="shared" ca="1" si="496"/>
        <v>0</v>
      </c>
      <c r="AH237" s="230" t="str">
        <f t="shared" si="497"/>
        <v/>
      </c>
      <c r="AI237" s="9"/>
      <c r="AL237" s="7">
        <f t="shared" ca="1" si="498"/>
        <v>8.5</v>
      </c>
      <c r="AM237" s="7">
        <f t="shared" si="499"/>
        <v>0</v>
      </c>
      <c r="AN237" s="7">
        <f t="shared" si="500"/>
        <v>0</v>
      </c>
      <c r="AO237" s="7">
        <f t="shared" ca="1" si="501"/>
        <v>7</v>
      </c>
      <c r="AP237" s="7">
        <f t="shared" ca="1" si="502"/>
        <v>5.5</v>
      </c>
      <c r="AQ237" s="7">
        <f t="shared" ca="1" si="503"/>
        <v>4.5</v>
      </c>
      <c r="AR237" s="7">
        <f t="shared" ca="1" si="504"/>
        <v>4</v>
      </c>
      <c r="AMG237" s="7"/>
      <c r="AMH237" s="7"/>
    </row>
    <row r="238" spans="1:1022">
      <c r="B238" s="14"/>
      <c r="C238" s="14" t="s">
        <v>27</v>
      </c>
      <c r="D238" s="7"/>
      <c r="E238" s="216"/>
      <c r="F238" s="7"/>
      <c r="G238" s="16">
        <f t="shared" si="439"/>
        <v>0</v>
      </c>
      <c r="H238" s="122" t="s">
        <v>68</v>
      </c>
      <c r="I238" s="122" t="s">
        <v>13</v>
      </c>
      <c r="J238" s="122" t="s">
        <v>281</v>
      </c>
      <c r="K238" s="147" t="str">
        <f>Eingabetabelle!$K$5</f>
        <v>Wasser</v>
      </c>
      <c r="L238" s="147" t="str">
        <f t="shared" si="487"/>
        <v>17x2FBHFliesenWasser</v>
      </c>
      <c r="M238" s="147">
        <f>MATCH($L238,Daten!$S$3:$S$50,0)+2</f>
        <v>11</v>
      </c>
      <c r="N238" s="17"/>
      <c r="O238" s="17"/>
      <c r="P238" s="3"/>
      <c r="Q238" s="3"/>
      <c r="R238" s="3"/>
      <c r="S238" s="3"/>
      <c r="T238" s="3"/>
      <c r="U238" s="227">
        <f>IF(T238&gt;0,T238,DH!$J$2-DH!$K$2)</f>
        <v>7</v>
      </c>
      <c r="V238" s="14">
        <f t="shared" si="488"/>
        <v>0</v>
      </c>
      <c r="W238" s="13">
        <f t="shared" si="489"/>
        <v>6000</v>
      </c>
      <c r="X238" s="15"/>
      <c r="Y238" s="218">
        <f t="shared" ca="1" si="490"/>
        <v>0</v>
      </c>
      <c r="Z238" s="134">
        <f t="shared" ca="1" si="491"/>
        <v>0</v>
      </c>
      <c r="AA238" s="134">
        <f t="shared" ca="1" si="492"/>
        <v>0</v>
      </c>
      <c r="AB238" s="233">
        <f t="shared" ca="1" si="493"/>
        <v>0</v>
      </c>
      <c r="AC238" s="233">
        <f t="shared" ca="1" si="494"/>
        <v>0</v>
      </c>
      <c r="AD238" s="7"/>
      <c r="AE238" s="152">
        <f t="shared" ca="1" si="495"/>
        <v>8.5</v>
      </c>
      <c r="AF238" s="13">
        <f ca="1">($E$1-U238/2)-INDIRECT(ADDRESS(ROW()-6,COLUMN()-2))</f>
        <v>17.5</v>
      </c>
      <c r="AG238" s="230">
        <f t="shared" ca="1" si="496"/>
        <v>0</v>
      </c>
      <c r="AH238" s="230" t="str">
        <f t="shared" si="497"/>
        <v/>
      </c>
      <c r="AI238" s="9"/>
      <c r="AL238" s="7">
        <f t="shared" ca="1" si="498"/>
        <v>8.5</v>
      </c>
      <c r="AM238" s="7">
        <f t="shared" si="499"/>
        <v>0</v>
      </c>
      <c r="AN238" s="7">
        <f t="shared" si="500"/>
        <v>0</v>
      </c>
      <c r="AO238" s="7">
        <f t="shared" ca="1" si="501"/>
        <v>7</v>
      </c>
      <c r="AP238" s="7">
        <f t="shared" ca="1" si="502"/>
        <v>5.5</v>
      </c>
      <c r="AQ238" s="7">
        <f t="shared" ca="1" si="503"/>
        <v>4.5</v>
      </c>
      <c r="AR238" s="7">
        <f t="shared" ca="1" si="504"/>
        <v>4</v>
      </c>
      <c r="AMG238" s="7"/>
      <c r="AMH238" s="7"/>
    </row>
    <row r="239" spans="1:1022">
      <c r="B239" s="14"/>
      <c r="C239" s="14" t="s">
        <v>27</v>
      </c>
      <c r="D239" s="7"/>
      <c r="E239" s="216"/>
      <c r="F239" s="7"/>
      <c r="G239" s="16">
        <f t="shared" si="439"/>
        <v>0</v>
      </c>
      <c r="H239" s="122" t="s">
        <v>68</v>
      </c>
      <c r="I239" s="122" t="s">
        <v>13</v>
      </c>
      <c r="J239" s="122" t="s">
        <v>281</v>
      </c>
      <c r="K239" s="147" t="str">
        <f>Eingabetabelle!$K$5</f>
        <v>Wasser</v>
      </c>
      <c r="L239" s="147" t="str">
        <f t="shared" si="487"/>
        <v>17x2FBHFliesenWasser</v>
      </c>
      <c r="M239" s="147">
        <f>MATCH($L239,Daten!$S$3:$S$50,0)+2</f>
        <v>11</v>
      </c>
      <c r="N239" s="17"/>
      <c r="O239" s="17"/>
      <c r="P239" s="3"/>
      <c r="Q239" s="3"/>
      <c r="R239" s="3"/>
      <c r="S239" s="3"/>
      <c r="T239" s="3"/>
      <c r="U239" s="227">
        <f>IF(T239&gt;0,T239,DH!$J$2-DH!$K$2)</f>
        <v>7</v>
      </c>
      <c r="V239" s="14">
        <f t="shared" si="488"/>
        <v>0</v>
      </c>
      <c r="W239" s="13">
        <f t="shared" si="489"/>
        <v>6000</v>
      </c>
      <c r="X239" s="15"/>
      <c r="Y239" s="218">
        <f t="shared" ca="1" si="490"/>
        <v>0</v>
      </c>
      <c r="Z239" s="134">
        <f t="shared" ca="1" si="491"/>
        <v>0</v>
      </c>
      <c r="AA239" s="134">
        <f t="shared" ca="1" si="492"/>
        <v>0</v>
      </c>
      <c r="AB239" s="233">
        <f t="shared" ca="1" si="493"/>
        <v>0</v>
      </c>
      <c r="AC239" s="233">
        <f t="shared" ca="1" si="494"/>
        <v>0</v>
      </c>
      <c r="AD239" s="7"/>
      <c r="AE239" s="152">
        <f t="shared" ca="1" si="495"/>
        <v>8.5</v>
      </c>
      <c r="AF239" s="13">
        <f ca="1">($E$1-U239/2)-INDIRECT(ADDRESS(ROW()-7,COLUMN()-2))</f>
        <v>17.5</v>
      </c>
      <c r="AG239" s="230">
        <f t="shared" ca="1" si="496"/>
        <v>0</v>
      </c>
      <c r="AH239" s="230" t="str">
        <f t="shared" si="497"/>
        <v/>
      </c>
      <c r="AI239" s="9"/>
      <c r="AL239" s="7">
        <f t="shared" ca="1" si="498"/>
        <v>8.5</v>
      </c>
      <c r="AM239" s="7">
        <f t="shared" si="499"/>
        <v>0</v>
      </c>
      <c r="AN239" s="7">
        <f t="shared" si="500"/>
        <v>0</v>
      </c>
      <c r="AO239" s="7">
        <f t="shared" ca="1" si="501"/>
        <v>7</v>
      </c>
      <c r="AP239" s="7">
        <f t="shared" ca="1" si="502"/>
        <v>5.5</v>
      </c>
      <c r="AQ239" s="7">
        <f t="shared" ca="1" si="503"/>
        <v>4.5</v>
      </c>
      <c r="AR239" s="7">
        <f t="shared" ca="1" si="504"/>
        <v>4</v>
      </c>
      <c r="AMG239" s="7"/>
      <c r="AMH239" s="7"/>
    </row>
    <row r="240" spans="1:1022">
      <c r="B240" s="14"/>
      <c r="C240" s="14" t="s">
        <v>45</v>
      </c>
      <c r="D240" s="7"/>
      <c r="E240" s="216"/>
      <c r="F240" s="7"/>
      <c r="G240" s="16">
        <f t="shared" si="439"/>
        <v>0</v>
      </c>
      <c r="H240" s="122" t="s">
        <v>68</v>
      </c>
      <c r="I240" s="122" t="s">
        <v>13</v>
      </c>
      <c r="J240" s="122" t="s">
        <v>281</v>
      </c>
      <c r="K240" s="147" t="str">
        <f>Eingabetabelle!$K$5</f>
        <v>Wasser</v>
      </c>
      <c r="L240" s="147" t="str">
        <f t="shared" si="487"/>
        <v>17x2FBHFliesenWasser</v>
      </c>
      <c r="M240" s="147">
        <f>MATCH($L240,Daten!$S$3:$S$50,0)+2</f>
        <v>11</v>
      </c>
      <c r="N240" s="17"/>
      <c r="O240" s="17"/>
      <c r="P240" s="3"/>
      <c r="Q240" s="3"/>
      <c r="R240" s="3"/>
      <c r="S240" s="3"/>
      <c r="T240" s="3"/>
      <c r="U240" s="227">
        <f>IF(T240&gt;0,T240,DH!$J$2-DH!$K$2)</f>
        <v>7</v>
      </c>
      <c r="V240" s="14">
        <f t="shared" si="488"/>
        <v>0</v>
      </c>
      <c r="W240" s="13">
        <f t="shared" si="489"/>
        <v>6000</v>
      </c>
      <c r="X240" s="15"/>
      <c r="Y240" s="218">
        <f t="shared" ca="1" si="490"/>
        <v>0</v>
      </c>
      <c r="Z240" s="134">
        <f t="shared" ca="1" si="491"/>
        <v>0</v>
      </c>
      <c r="AA240" s="134">
        <f t="shared" ca="1" si="492"/>
        <v>0</v>
      </c>
      <c r="AB240" s="233">
        <f t="shared" ca="1" si="493"/>
        <v>0</v>
      </c>
      <c r="AC240" s="233">
        <f t="shared" ca="1" si="494"/>
        <v>0</v>
      </c>
      <c r="AD240" s="7"/>
      <c r="AE240" s="152">
        <f t="shared" ca="1" si="495"/>
        <v>8.5</v>
      </c>
      <c r="AF240" s="13">
        <f ca="1">($E$1-U240/2)-INDIRECT(ADDRESS(ROW()-8,COLUMN()-2))</f>
        <v>17.5</v>
      </c>
      <c r="AG240" s="230">
        <f t="shared" ca="1" si="496"/>
        <v>0</v>
      </c>
      <c r="AH240" s="230" t="str">
        <f t="shared" si="497"/>
        <v/>
      </c>
      <c r="AI240" s="9"/>
      <c r="AL240" s="7">
        <f t="shared" ca="1" si="498"/>
        <v>8.5</v>
      </c>
      <c r="AM240" s="7">
        <f t="shared" si="499"/>
        <v>0</v>
      </c>
      <c r="AN240" s="7">
        <f t="shared" si="500"/>
        <v>0</v>
      </c>
      <c r="AO240" s="7">
        <f t="shared" ca="1" si="501"/>
        <v>7</v>
      </c>
      <c r="AP240" s="7">
        <f t="shared" ca="1" si="502"/>
        <v>5.5</v>
      </c>
      <c r="AQ240" s="7">
        <f t="shared" ca="1" si="503"/>
        <v>4.5</v>
      </c>
      <c r="AR240" s="7">
        <f t="shared" ca="1" si="504"/>
        <v>4</v>
      </c>
      <c r="AMG240" s="7"/>
      <c r="AMH240" s="7"/>
    </row>
    <row r="241" spans="1:1022">
      <c r="B241" s="14"/>
      <c r="C241" s="14" t="s">
        <v>46</v>
      </c>
      <c r="D241" s="7"/>
      <c r="E241" s="216"/>
      <c r="F241" s="7"/>
      <c r="G241" s="16">
        <f t="shared" si="439"/>
        <v>0</v>
      </c>
      <c r="H241" s="122" t="s">
        <v>68</v>
      </c>
      <c r="I241" s="122" t="s">
        <v>13</v>
      </c>
      <c r="J241" s="122" t="s">
        <v>281</v>
      </c>
      <c r="K241" s="147" t="str">
        <f>Eingabetabelle!$K$5</f>
        <v>Wasser</v>
      </c>
      <c r="L241" s="147" t="str">
        <f t="shared" si="487"/>
        <v>17x2FBHFliesenWasser</v>
      </c>
      <c r="M241" s="147">
        <f>MATCH($L241,Daten!$S$3:$S$50,0)+2</f>
        <v>11</v>
      </c>
      <c r="N241" s="17"/>
      <c r="O241" s="17"/>
      <c r="P241" s="3"/>
      <c r="Q241" s="3"/>
      <c r="R241" s="3"/>
      <c r="S241" s="3"/>
      <c r="T241" s="3"/>
      <c r="U241" s="227">
        <f>IF(T241&gt;0,T241,DH!$J$2-DH!$K$2)</f>
        <v>7</v>
      </c>
      <c r="V241" s="14">
        <f t="shared" si="488"/>
        <v>0</v>
      </c>
      <c r="W241" s="13">
        <f t="shared" si="489"/>
        <v>6000</v>
      </c>
      <c r="X241" s="15"/>
      <c r="Y241" s="218">
        <f t="shared" ca="1" si="490"/>
        <v>0</v>
      </c>
      <c r="Z241" s="134">
        <f t="shared" ca="1" si="491"/>
        <v>0</v>
      </c>
      <c r="AA241" s="134">
        <f t="shared" ca="1" si="492"/>
        <v>0</v>
      </c>
      <c r="AB241" s="233">
        <f t="shared" ca="1" si="493"/>
        <v>0</v>
      </c>
      <c r="AC241" s="233">
        <f t="shared" ca="1" si="494"/>
        <v>0</v>
      </c>
      <c r="AD241" s="7"/>
      <c r="AE241" s="152">
        <f t="shared" ca="1" si="495"/>
        <v>8.5</v>
      </c>
      <c r="AF241" s="13">
        <f ca="1">($E$1-U241/2)-INDIRECT(ADDRESS(ROW()-9,COLUMN()-2))</f>
        <v>17.5</v>
      </c>
      <c r="AG241" s="230">
        <f t="shared" ca="1" si="496"/>
        <v>0</v>
      </c>
      <c r="AH241" s="230" t="str">
        <f t="shared" si="497"/>
        <v/>
      </c>
      <c r="AI241" s="9"/>
      <c r="AL241" s="7">
        <f t="shared" ca="1" si="498"/>
        <v>8.5</v>
      </c>
      <c r="AM241" s="7">
        <f t="shared" si="499"/>
        <v>0</v>
      </c>
      <c r="AN241" s="7">
        <f t="shared" si="500"/>
        <v>0</v>
      </c>
      <c r="AO241" s="7">
        <f t="shared" ca="1" si="501"/>
        <v>7</v>
      </c>
      <c r="AP241" s="7">
        <f t="shared" ca="1" si="502"/>
        <v>5.5</v>
      </c>
      <c r="AQ241" s="7">
        <f t="shared" ca="1" si="503"/>
        <v>4.5</v>
      </c>
      <c r="AR241" s="7">
        <f t="shared" ca="1" si="504"/>
        <v>4</v>
      </c>
      <c r="AMG241" s="7"/>
      <c r="AMH241" s="7"/>
    </row>
    <row r="242" spans="1:1022">
      <c r="A242">
        <v>34</v>
      </c>
      <c r="B242" s="14" t="s">
        <v>44</v>
      </c>
      <c r="C242" s="32" t="str">
        <f ca="1">INDIRECT(ADDRESS($A242+1,2,1,1,"Eingabetabelle"))</f>
        <v>Raum_2</v>
      </c>
      <c r="D242" s="32" t="str">
        <f ca="1">IF(Eingabetabelle!$K$4="X",INDIRECT(ADDRESS(7,14,1,1,CONCATENATE($B242,"_",$C242))),INDIRECT(ADDRESS($A242+1,3,1,1,"Eingabetabelle")))</f>
        <v>Testraum</v>
      </c>
      <c r="E242" s="215">
        <f ca="1">IF(Eingabetabelle!$K$4="X",INDIRECT(ADDRESS(62,18,1,1,CONCATENATE($B242,"_",$C242))),INDIRECT(ADDRESS($A242+1,4,1,1,"Eingabetabelle")))</f>
        <v>0</v>
      </c>
      <c r="F242" s="32">
        <f ca="1">IF(Eingabetabelle!$K$4="X",INDIRECT(ADDRESS(17,7,1,1,CONCATENATE($B242,"_",$C242))),INDIRECT(ADDRESS($A242+1,5,1,1,"Eingabetabelle")))</f>
        <v>0</v>
      </c>
      <c r="G242" s="16">
        <f t="shared" si="439"/>
        <v>0</v>
      </c>
      <c r="H242" s="16"/>
      <c r="I242" s="16"/>
      <c r="J242" s="16"/>
      <c r="K242" s="147"/>
      <c r="L242" s="147"/>
      <c r="M242" s="147"/>
      <c r="N242" s="1">
        <f>SUM(N243:N248)</f>
        <v>0</v>
      </c>
      <c r="Q242" s="1">
        <f>SUM(Q243:Q248)</f>
        <v>0</v>
      </c>
      <c r="U242" s="227"/>
      <c r="V242" s="14"/>
      <c r="W242" s="13"/>
      <c r="X242" s="15">
        <f>SUM(N243:N248)</f>
        <v>0</v>
      </c>
      <c r="Y242" s="219"/>
      <c r="Z242" s="134"/>
      <c r="AA242" s="134"/>
      <c r="AB242" s="233"/>
      <c r="AC242" s="233"/>
      <c r="AD242" s="32">
        <f ca="1">IF(Eingabetabelle!$K$4="X",INDIRECT(ADDRESS(9,7,1,1,CONCATENATE($B242,"_",$C242))),INDIRECT(ADDRESS($A242+1,6,1,1,"Eingabetabelle")))</f>
        <v>24</v>
      </c>
      <c r="AE242" s="152"/>
      <c r="AF242" s="13"/>
      <c r="AG242" s="230"/>
      <c r="AH242" s="230"/>
      <c r="AI242" s="9">
        <f ca="1">SUM(AG243:AG248)</f>
        <v>0</v>
      </c>
      <c r="AJ242" s="7">
        <f ca="1">AI242-E242</f>
        <v>0</v>
      </c>
      <c r="AK242" s="237" t="str">
        <f ca="1">IF(E242&gt;0,AI242/E242,"")</f>
        <v/>
      </c>
      <c r="AMG242" s="7"/>
      <c r="AMH242" s="7"/>
    </row>
    <row r="243" spans="1:1022">
      <c r="B243" s="14"/>
      <c r="C243" s="14" t="s">
        <v>12</v>
      </c>
      <c r="D243" s="7"/>
      <c r="E243" s="216"/>
      <c r="F243" s="7"/>
      <c r="G243" s="16">
        <f t="shared" si="439"/>
        <v>0</v>
      </c>
      <c r="H243" s="122" t="s">
        <v>68</v>
      </c>
      <c r="I243" s="122" t="s">
        <v>13</v>
      </c>
      <c r="J243" s="122" t="s">
        <v>281</v>
      </c>
      <c r="K243" s="147" t="str">
        <f>Eingabetabelle!$K$5</f>
        <v>Wasser</v>
      </c>
      <c r="L243" s="147" t="str">
        <f t="shared" ref="L243:L248" si="505">H243&amp;I243&amp;J243&amp;K243</f>
        <v>17x2FBHFliesenWasser</v>
      </c>
      <c r="M243" s="147">
        <f>MATCH($L243,Daten!$S$3:$S$50,0)+2</f>
        <v>11</v>
      </c>
      <c r="N243" s="17"/>
      <c r="O243" s="17"/>
      <c r="P243" s="3"/>
      <c r="Q243" s="3"/>
      <c r="R243" s="3"/>
      <c r="S243" s="3"/>
      <c r="T243" s="3"/>
      <c r="U243" s="227">
        <f>IF(T243&gt;0,T243,DH!$J$2-DH!$K$2)</f>
        <v>7</v>
      </c>
      <c r="V243" s="14">
        <f t="shared" ref="V243:V248" si="506">SUM(N243:P243)</f>
        <v>0</v>
      </c>
      <c r="W243" s="13">
        <f t="shared" ref="W243:W248" si="507">$E$3</f>
        <v>6000</v>
      </c>
      <c r="X243" s="15"/>
      <c r="Y243" s="218">
        <f t="shared" ref="Y243:Y248" ca="1" si="508">INDIRECT(ADDRESS($M243,4,1,0,"Daten"),0)*Z243*Z243*V243</f>
        <v>0</v>
      </c>
      <c r="Z243" s="134">
        <f t="shared" ref="Z243:Z248" ca="1" si="509">AA243+AB243+AC243</f>
        <v>0</v>
      </c>
      <c r="AA243" s="134">
        <f t="shared" ca="1" si="492"/>
        <v>0</v>
      </c>
      <c r="AB243" s="233">
        <f t="shared" ref="AB243:AB248" ca="1" si="510">IF(O$285&gt;0,60*((AG$285/O$285)*O243)/(INDIRECT(ADDRESS($M243,5,1,0,"Daten"),0)*($E$1-$E$2)),0)</f>
        <v>0</v>
      </c>
      <c r="AC243" s="233">
        <f t="shared" ref="AC243:AC248" ca="1" si="511">IF(P$292&gt;0,60*(P243*AG$292/P$292)/(INDIRECT(ADDRESS($M243,5,1,0,"Daten"),0)*($E$1-$E$2)),0)</f>
        <v>0</v>
      </c>
      <c r="AD243" s="7"/>
      <c r="AE243" s="152">
        <f t="shared" ref="AE243:AE248" ca="1" si="512">AL243+AM243+AN243</f>
        <v>8.5</v>
      </c>
      <c r="AF243" s="13">
        <f ca="1">($E$1-U243/2)-INDIRECT(ADDRESS(ROW()-1,COLUMN()-2))</f>
        <v>17.5</v>
      </c>
      <c r="AG243" s="230">
        <f t="shared" ref="AG243:AG248" ca="1" si="513">$AE243*$AF243*$Q243</f>
        <v>0</v>
      </c>
      <c r="AH243" s="230" t="str">
        <f t="shared" si="497"/>
        <v/>
      </c>
      <c r="AI243" s="9"/>
      <c r="AL243" s="7">
        <f t="shared" ref="AL243:AL248" ca="1" si="514">IF($G243&lt;0.1,(($G243-0.05)*(AP243-AO243)/0.05)+AO243,0)</f>
        <v>8.5</v>
      </c>
      <c r="AM243" s="7">
        <f t="shared" ref="AM243:AM248" si="515">IF($G243&lt;0.2,IF($G243&gt;=0.1,(($G243-0.1)*(AQ243-AP243)/0.1)+AP243,0),0)</f>
        <v>0</v>
      </c>
      <c r="AN243" s="7">
        <f t="shared" ref="AN243:AN248" si="516">IF($G243&gt;=0.2,(($G243-0.2)*(AR243-AQ243)/0.3)+AQ243,0)</f>
        <v>0</v>
      </c>
      <c r="AO243" s="7">
        <f t="shared" ref="AO243:AO248" ca="1" si="517">INDIRECT(ADDRESS($M243,10,1,0,"Daten"),0)</f>
        <v>7</v>
      </c>
      <c r="AP243" s="7">
        <f t="shared" ref="AP243:AP248" ca="1" si="518">INDIRECT(ADDRESS($M243,11,1,0,"Daten"),0)</f>
        <v>5.5</v>
      </c>
      <c r="AQ243" s="7">
        <f t="shared" ref="AQ243:AQ248" ca="1" si="519">INDIRECT(ADDRESS($M243,12,1,0,"Daten"),0)</f>
        <v>4.5</v>
      </c>
      <c r="AR243" s="7">
        <f t="shared" ref="AR243:AR248" ca="1" si="520">INDIRECT(ADDRESS($M243,13,1,0,"Daten"),0)</f>
        <v>4</v>
      </c>
      <c r="AMG243" s="7"/>
      <c r="AMH243" s="7"/>
    </row>
    <row r="244" spans="1:1022">
      <c r="B244" s="14"/>
      <c r="C244" s="14" t="s">
        <v>14</v>
      </c>
      <c r="D244" s="7"/>
      <c r="E244" s="216"/>
      <c r="F244" s="7"/>
      <c r="G244" s="16">
        <f t="shared" si="439"/>
        <v>0</v>
      </c>
      <c r="H244" s="122" t="s">
        <v>68</v>
      </c>
      <c r="I244" s="122" t="s">
        <v>13</v>
      </c>
      <c r="J244" s="122" t="s">
        <v>281</v>
      </c>
      <c r="K244" s="147" t="str">
        <f>Eingabetabelle!$K$5</f>
        <v>Wasser</v>
      </c>
      <c r="L244" s="147" t="str">
        <f t="shared" si="505"/>
        <v>17x2FBHFliesenWasser</v>
      </c>
      <c r="M244" s="147">
        <f>MATCH($L244,Daten!$S$3:$S$50,0)+2</f>
        <v>11</v>
      </c>
      <c r="N244" s="17"/>
      <c r="O244" s="17"/>
      <c r="P244" s="3"/>
      <c r="Q244" s="3"/>
      <c r="R244" s="3"/>
      <c r="S244" s="3"/>
      <c r="T244" s="3"/>
      <c r="U244" s="227">
        <f>IF(T244&gt;0,T244,DH!$J$2-DH!$K$2)</f>
        <v>7</v>
      </c>
      <c r="V244" s="14">
        <f t="shared" si="506"/>
        <v>0</v>
      </c>
      <c r="W244" s="13">
        <f t="shared" si="507"/>
        <v>6000</v>
      </c>
      <c r="X244" s="15"/>
      <c r="Y244" s="218">
        <f t="shared" ca="1" si="508"/>
        <v>0</v>
      </c>
      <c r="Z244" s="134">
        <f t="shared" ca="1" si="509"/>
        <v>0</v>
      </c>
      <c r="AA244" s="134">
        <f t="shared" ca="1" si="492"/>
        <v>0</v>
      </c>
      <c r="AB244" s="233">
        <f t="shared" ca="1" si="510"/>
        <v>0</v>
      </c>
      <c r="AC244" s="233">
        <f t="shared" ca="1" si="511"/>
        <v>0</v>
      </c>
      <c r="AD244" s="7"/>
      <c r="AE244" s="152">
        <f t="shared" ca="1" si="512"/>
        <v>8.5</v>
      </c>
      <c r="AF244" s="13">
        <f ca="1">($E$1-U244/2)-INDIRECT(ADDRESS(ROW()-2,COLUMN()-2))</f>
        <v>17.5</v>
      </c>
      <c r="AG244" s="230">
        <f t="shared" ca="1" si="513"/>
        <v>0</v>
      </c>
      <c r="AH244" s="230" t="str">
        <f t="shared" si="497"/>
        <v/>
      </c>
      <c r="AI244" s="9"/>
      <c r="AL244" s="7">
        <f t="shared" ca="1" si="514"/>
        <v>8.5</v>
      </c>
      <c r="AM244" s="7">
        <f t="shared" si="515"/>
        <v>0</v>
      </c>
      <c r="AN244" s="7">
        <f t="shared" si="516"/>
        <v>0</v>
      </c>
      <c r="AO244" s="7">
        <f t="shared" ca="1" si="517"/>
        <v>7</v>
      </c>
      <c r="AP244" s="7">
        <f t="shared" ca="1" si="518"/>
        <v>5.5</v>
      </c>
      <c r="AQ244" s="7">
        <f t="shared" ca="1" si="519"/>
        <v>4.5</v>
      </c>
      <c r="AR244" s="7">
        <f t="shared" ca="1" si="520"/>
        <v>4</v>
      </c>
      <c r="AMG244" s="7"/>
      <c r="AMH244" s="7"/>
    </row>
    <row r="245" spans="1:1022">
      <c r="B245" s="14"/>
      <c r="C245" s="14" t="s">
        <v>15</v>
      </c>
      <c r="D245" s="7"/>
      <c r="E245" s="216"/>
      <c r="F245" s="7"/>
      <c r="G245" s="16">
        <f t="shared" si="439"/>
        <v>0</v>
      </c>
      <c r="H245" s="122" t="s">
        <v>68</v>
      </c>
      <c r="I245" s="122" t="s">
        <v>13</v>
      </c>
      <c r="J245" s="122" t="s">
        <v>281</v>
      </c>
      <c r="K245" s="147" t="str">
        <f>Eingabetabelle!$K$5</f>
        <v>Wasser</v>
      </c>
      <c r="L245" s="147" t="str">
        <f t="shared" si="505"/>
        <v>17x2FBHFliesenWasser</v>
      </c>
      <c r="M245" s="147">
        <f>MATCH($L245,Daten!$S$3:$S$50,0)+2</f>
        <v>11</v>
      </c>
      <c r="N245" s="17"/>
      <c r="O245" s="17"/>
      <c r="P245" s="3"/>
      <c r="Q245" s="3"/>
      <c r="R245" s="3"/>
      <c r="S245" s="3"/>
      <c r="T245" s="3"/>
      <c r="U245" s="227">
        <f>IF(T245&gt;0,T245,DH!$J$2-DH!$K$2)</f>
        <v>7</v>
      </c>
      <c r="V245" s="14">
        <f t="shared" si="506"/>
        <v>0</v>
      </c>
      <c r="W245" s="13">
        <f t="shared" si="507"/>
        <v>6000</v>
      </c>
      <c r="X245" s="15"/>
      <c r="Y245" s="218">
        <f t="shared" ca="1" si="508"/>
        <v>0</v>
      </c>
      <c r="Z245" s="134">
        <f t="shared" ca="1" si="509"/>
        <v>0</v>
      </c>
      <c r="AA245" s="134">
        <f t="shared" ca="1" si="492"/>
        <v>0</v>
      </c>
      <c r="AB245" s="233">
        <f t="shared" ca="1" si="510"/>
        <v>0</v>
      </c>
      <c r="AC245" s="233">
        <f t="shared" ca="1" si="511"/>
        <v>0</v>
      </c>
      <c r="AD245" s="7"/>
      <c r="AE245" s="152">
        <f t="shared" ca="1" si="512"/>
        <v>8.5</v>
      </c>
      <c r="AF245" s="13">
        <f ca="1">($E$1-U245/2)-INDIRECT(ADDRESS(ROW()-3,COLUMN()-2))</f>
        <v>17.5</v>
      </c>
      <c r="AG245" s="230">
        <f t="shared" ca="1" si="513"/>
        <v>0</v>
      </c>
      <c r="AH245" s="230" t="str">
        <f t="shared" si="497"/>
        <v/>
      </c>
      <c r="AI245" s="9"/>
      <c r="AL245" s="7">
        <f t="shared" ca="1" si="514"/>
        <v>8.5</v>
      </c>
      <c r="AM245" s="7">
        <f t="shared" si="515"/>
        <v>0</v>
      </c>
      <c r="AN245" s="7">
        <f t="shared" si="516"/>
        <v>0</v>
      </c>
      <c r="AO245" s="7">
        <f t="shared" ca="1" si="517"/>
        <v>7</v>
      </c>
      <c r="AP245" s="7">
        <f t="shared" ca="1" si="518"/>
        <v>5.5</v>
      </c>
      <c r="AQ245" s="7">
        <f t="shared" ca="1" si="519"/>
        <v>4.5</v>
      </c>
      <c r="AR245" s="7">
        <f t="shared" ca="1" si="520"/>
        <v>4</v>
      </c>
      <c r="AMG245" s="7"/>
      <c r="AMH245" s="7"/>
    </row>
    <row r="246" spans="1:1022">
      <c r="B246" s="14"/>
      <c r="C246" s="14" t="s">
        <v>15</v>
      </c>
      <c r="D246" s="7"/>
      <c r="E246" s="216"/>
      <c r="F246" s="7"/>
      <c r="G246" s="16">
        <f t="shared" si="439"/>
        <v>0</v>
      </c>
      <c r="H246" s="122" t="s">
        <v>68</v>
      </c>
      <c r="I246" s="122" t="s">
        <v>13</v>
      </c>
      <c r="J246" s="122" t="s">
        <v>281</v>
      </c>
      <c r="K246" s="147" t="str">
        <f>Eingabetabelle!$K$5</f>
        <v>Wasser</v>
      </c>
      <c r="L246" s="147" t="str">
        <f t="shared" si="505"/>
        <v>17x2FBHFliesenWasser</v>
      </c>
      <c r="M246" s="147">
        <f>MATCH($L246,Daten!$S$3:$S$50,0)+2</f>
        <v>11</v>
      </c>
      <c r="N246" s="17"/>
      <c r="O246" s="17"/>
      <c r="P246" s="3"/>
      <c r="Q246" s="3"/>
      <c r="R246" s="3"/>
      <c r="S246" s="3"/>
      <c r="T246" s="3"/>
      <c r="U246" s="227">
        <f>IF(T246&gt;0,T246,DH!$J$2-DH!$K$2)</f>
        <v>7</v>
      </c>
      <c r="V246" s="14">
        <f t="shared" si="506"/>
        <v>0</v>
      </c>
      <c r="W246" s="13">
        <f t="shared" si="507"/>
        <v>6000</v>
      </c>
      <c r="X246" s="15"/>
      <c r="Y246" s="218">
        <f t="shared" ca="1" si="508"/>
        <v>0</v>
      </c>
      <c r="Z246" s="134">
        <f t="shared" ca="1" si="509"/>
        <v>0</v>
      </c>
      <c r="AA246" s="134">
        <f t="shared" ca="1" si="492"/>
        <v>0</v>
      </c>
      <c r="AB246" s="233">
        <f t="shared" ca="1" si="510"/>
        <v>0</v>
      </c>
      <c r="AC246" s="233">
        <f t="shared" ca="1" si="511"/>
        <v>0</v>
      </c>
      <c r="AD246" s="7"/>
      <c r="AE246" s="152">
        <f t="shared" ca="1" si="512"/>
        <v>8.5</v>
      </c>
      <c r="AF246" s="13">
        <f ca="1">($E$1-U246/2)-INDIRECT(ADDRESS(ROW()-4,COLUMN()-2))</f>
        <v>17.5</v>
      </c>
      <c r="AG246" s="230">
        <f t="shared" ca="1" si="513"/>
        <v>0</v>
      </c>
      <c r="AH246" s="230" t="str">
        <f t="shared" si="497"/>
        <v/>
      </c>
      <c r="AI246" s="9"/>
      <c r="AL246" s="7">
        <f t="shared" ca="1" si="514"/>
        <v>8.5</v>
      </c>
      <c r="AM246" s="7">
        <f t="shared" si="515"/>
        <v>0</v>
      </c>
      <c r="AN246" s="7">
        <f t="shared" si="516"/>
        <v>0</v>
      </c>
      <c r="AO246" s="7">
        <f t="shared" ca="1" si="517"/>
        <v>7</v>
      </c>
      <c r="AP246" s="7">
        <f t="shared" ca="1" si="518"/>
        <v>5.5</v>
      </c>
      <c r="AQ246" s="7">
        <f t="shared" ca="1" si="519"/>
        <v>4.5</v>
      </c>
      <c r="AR246" s="7">
        <f t="shared" ca="1" si="520"/>
        <v>4</v>
      </c>
      <c r="AMG246" s="7"/>
      <c r="AMH246" s="7"/>
    </row>
    <row r="247" spans="1:1022">
      <c r="B247" s="14"/>
      <c r="C247" s="14" t="s">
        <v>16</v>
      </c>
      <c r="D247" s="7"/>
      <c r="E247" s="216"/>
      <c r="F247" s="7"/>
      <c r="G247" s="16">
        <f t="shared" si="439"/>
        <v>0</v>
      </c>
      <c r="H247" s="122" t="s">
        <v>68</v>
      </c>
      <c r="I247" s="122" t="s">
        <v>13</v>
      </c>
      <c r="J247" s="122" t="s">
        <v>281</v>
      </c>
      <c r="K247" s="147" t="str">
        <f>Eingabetabelle!$K$5</f>
        <v>Wasser</v>
      </c>
      <c r="L247" s="147" t="str">
        <f t="shared" si="505"/>
        <v>17x2FBHFliesenWasser</v>
      </c>
      <c r="M247" s="147">
        <f>MATCH($L247,Daten!$S$3:$S$50,0)+2</f>
        <v>11</v>
      </c>
      <c r="N247" s="17"/>
      <c r="O247" s="17"/>
      <c r="P247" s="3"/>
      <c r="Q247" s="3"/>
      <c r="R247" s="3"/>
      <c r="S247" s="3"/>
      <c r="T247" s="3"/>
      <c r="U247" s="227">
        <f>IF(T247&gt;0,T247,DH!$J$2-DH!$K$2)</f>
        <v>7</v>
      </c>
      <c r="V247" s="14">
        <f t="shared" si="506"/>
        <v>0</v>
      </c>
      <c r="W247" s="13">
        <f t="shared" si="507"/>
        <v>6000</v>
      </c>
      <c r="X247" s="15"/>
      <c r="Y247" s="218">
        <f t="shared" ca="1" si="508"/>
        <v>0</v>
      </c>
      <c r="Z247" s="134">
        <f t="shared" ca="1" si="509"/>
        <v>0</v>
      </c>
      <c r="AA247" s="134">
        <f t="shared" ca="1" si="492"/>
        <v>0</v>
      </c>
      <c r="AB247" s="233">
        <f t="shared" ca="1" si="510"/>
        <v>0</v>
      </c>
      <c r="AC247" s="233">
        <f t="shared" ca="1" si="511"/>
        <v>0</v>
      </c>
      <c r="AD247" s="7"/>
      <c r="AE247" s="152">
        <f t="shared" ca="1" si="512"/>
        <v>8.5</v>
      </c>
      <c r="AF247" s="13">
        <f ca="1">($E$1-U247/2)-INDIRECT(ADDRESS(ROW()-5,COLUMN()-2))</f>
        <v>17.5</v>
      </c>
      <c r="AG247" s="230">
        <f t="shared" ca="1" si="513"/>
        <v>0</v>
      </c>
      <c r="AH247" s="230" t="str">
        <f t="shared" si="497"/>
        <v/>
      </c>
      <c r="AI247" s="9"/>
      <c r="AL247" s="7">
        <f t="shared" ca="1" si="514"/>
        <v>8.5</v>
      </c>
      <c r="AM247" s="7">
        <f t="shared" si="515"/>
        <v>0</v>
      </c>
      <c r="AN247" s="7">
        <f t="shared" si="516"/>
        <v>0</v>
      </c>
      <c r="AO247" s="7">
        <f t="shared" ca="1" si="517"/>
        <v>7</v>
      </c>
      <c r="AP247" s="7">
        <f t="shared" ca="1" si="518"/>
        <v>5.5</v>
      </c>
      <c r="AQ247" s="7">
        <f t="shared" ca="1" si="519"/>
        <v>4.5</v>
      </c>
      <c r="AR247" s="7">
        <f t="shared" ca="1" si="520"/>
        <v>4</v>
      </c>
      <c r="AMG247" s="7"/>
      <c r="AMH247" s="7"/>
    </row>
    <row r="248" spans="1:1022">
      <c r="B248" s="14"/>
      <c r="C248" s="14" t="s">
        <v>17</v>
      </c>
      <c r="D248" s="7"/>
      <c r="E248" s="216"/>
      <c r="F248" s="7"/>
      <c r="G248" s="16">
        <f t="shared" si="439"/>
        <v>0</v>
      </c>
      <c r="H248" s="122" t="s">
        <v>68</v>
      </c>
      <c r="I248" s="122" t="s">
        <v>13</v>
      </c>
      <c r="J248" s="122" t="s">
        <v>281</v>
      </c>
      <c r="K248" s="147" t="str">
        <f>Eingabetabelle!$K$5</f>
        <v>Wasser</v>
      </c>
      <c r="L248" s="147" t="str">
        <f t="shared" si="505"/>
        <v>17x2FBHFliesenWasser</v>
      </c>
      <c r="M248" s="147">
        <f>MATCH($L248,Daten!$S$3:$S$50,0)+2</f>
        <v>11</v>
      </c>
      <c r="N248" s="17"/>
      <c r="O248" s="17"/>
      <c r="P248" s="3"/>
      <c r="Q248" s="3"/>
      <c r="R248" s="3"/>
      <c r="S248" s="3"/>
      <c r="T248" s="3"/>
      <c r="U248" s="227">
        <f>IF(T248&gt;0,T248,DH!$J$2-DH!$K$2)</f>
        <v>7</v>
      </c>
      <c r="V248" s="14">
        <f t="shared" si="506"/>
        <v>0</v>
      </c>
      <c r="W248" s="13">
        <f t="shared" si="507"/>
        <v>6000</v>
      </c>
      <c r="X248" s="15"/>
      <c r="Y248" s="218">
        <f t="shared" ca="1" si="508"/>
        <v>0</v>
      </c>
      <c r="Z248" s="134">
        <f t="shared" ca="1" si="509"/>
        <v>0</v>
      </c>
      <c r="AA248" s="134">
        <f t="shared" ca="1" si="492"/>
        <v>0</v>
      </c>
      <c r="AB248" s="233">
        <f t="shared" ca="1" si="510"/>
        <v>0</v>
      </c>
      <c r="AC248" s="233">
        <f t="shared" ca="1" si="511"/>
        <v>0</v>
      </c>
      <c r="AD248" s="7"/>
      <c r="AE248" s="152">
        <f t="shared" ca="1" si="512"/>
        <v>8.5</v>
      </c>
      <c r="AF248" s="13">
        <f ca="1">($E$1-U248/2)-INDIRECT(ADDRESS(ROW()-6,COLUMN()-2))</f>
        <v>17.5</v>
      </c>
      <c r="AG248" s="230">
        <f t="shared" ca="1" si="513"/>
        <v>0</v>
      </c>
      <c r="AH248" s="230" t="str">
        <f t="shared" si="497"/>
        <v/>
      </c>
      <c r="AI248" s="9"/>
      <c r="AL248" s="7">
        <f t="shared" ca="1" si="514"/>
        <v>8.5</v>
      </c>
      <c r="AM248" s="7">
        <f t="shared" si="515"/>
        <v>0</v>
      </c>
      <c r="AN248" s="7">
        <f t="shared" si="516"/>
        <v>0</v>
      </c>
      <c r="AO248" s="7">
        <f t="shared" ca="1" si="517"/>
        <v>7</v>
      </c>
      <c r="AP248" s="7">
        <f t="shared" ca="1" si="518"/>
        <v>5.5</v>
      </c>
      <c r="AQ248" s="7">
        <f t="shared" ca="1" si="519"/>
        <v>4.5</v>
      </c>
      <c r="AR248" s="7">
        <f t="shared" ca="1" si="520"/>
        <v>4</v>
      </c>
      <c r="AMG248" s="7"/>
      <c r="AMH248" s="7"/>
    </row>
    <row r="249" spans="1:1022">
      <c r="A249">
        <v>35</v>
      </c>
      <c r="B249" s="14" t="s">
        <v>44</v>
      </c>
      <c r="C249" s="32" t="str">
        <f ca="1">INDIRECT(ADDRESS($A249+1,2,1,1,"Eingabetabelle"))</f>
        <v>Raum_3</v>
      </c>
      <c r="D249" s="32" t="str">
        <f ca="1">IF(Eingabetabelle!$K$4="X",INDIRECT(ADDRESS(7,14,1,1,CONCATENATE($B249,"_",$C249))),INDIRECT(ADDRESS($A249+1,3,1,1,"Eingabetabelle")))</f>
        <v>Testraum</v>
      </c>
      <c r="E249" s="215">
        <f ca="1">IF(Eingabetabelle!$K$4="X",INDIRECT(ADDRESS(62,18,1,1,CONCATENATE($B249,"_",$C249))),INDIRECT(ADDRESS($A249+1,4,1,1,"Eingabetabelle")))</f>
        <v>0</v>
      </c>
      <c r="F249" s="32">
        <f ca="1">IF(Eingabetabelle!$K$4="X",INDIRECT(ADDRESS(17,7,1,1,CONCATENATE($B249,"_",$C249))),INDIRECT(ADDRESS($A249+1,5,1,1,"Eingabetabelle")))</f>
        <v>0</v>
      </c>
      <c r="G249" s="16">
        <f t="shared" si="439"/>
        <v>0</v>
      </c>
      <c r="H249" s="16"/>
      <c r="I249" s="16"/>
      <c r="J249" s="16"/>
      <c r="K249" s="147"/>
      <c r="L249" s="147"/>
      <c r="M249" s="147"/>
      <c r="N249" s="1">
        <f>SUM(N250:N255)</f>
        <v>0</v>
      </c>
      <c r="Q249" s="1">
        <f>SUM(Q250:Q255)</f>
        <v>0</v>
      </c>
      <c r="U249" s="227"/>
      <c r="V249" s="14"/>
      <c r="W249" s="13"/>
      <c r="X249" s="15">
        <f>SUM(N250:N255)</f>
        <v>0</v>
      </c>
      <c r="Y249" s="219"/>
      <c r="Z249" s="134"/>
      <c r="AA249" s="134"/>
      <c r="AB249" s="233"/>
      <c r="AC249" s="233"/>
      <c r="AD249" s="32">
        <f ca="1">IF(Eingabetabelle!$K$4="X",INDIRECT(ADDRESS(9,7,1,1,CONCATENATE($B249,"_",$C249))),INDIRECT(ADDRESS($A249+1,6,1,1,"Eingabetabelle")))</f>
        <v>24</v>
      </c>
      <c r="AE249" s="152"/>
      <c r="AF249" s="13"/>
      <c r="AG249" s="230"/>
      <c r="AH249" s="230"/>
      <c r="AI249" s="9">
        <f ca="1">SUM(AG250:AG255)</f>
        <v>0</v>
      </c>
      <c r="AJ249" s="7">
        <f ca="1">AI249-E249</f>
        <v>0</v>
      </c>
      <c r="AK249" s="237" t="str">
        <f ca="1">IF(E249&gt;0,AI249/E249,"")</f>
        <v/>
      </c>
      <c r="AMG249" s="7"/>
      <c r="AMH249" s="7"/>
    </row>
    <row r="250" spans="1:1022">
      <c r="B250" s="14"/>
      <c r="C250" s="14" t="s">
        <v>12</v>
      </c>
      <c r="D250" s="7"/>
      <c r="E250" s="216"/>
      <c r="F250" s="7"/>
      <c r="G250" s="16">
        <f t="shared" si="439"/>
        <v>0</v>
      </c>
      <c r="H250" s="122" t="s">
        <v>68</v>
      </c>
      <c r="I250" s="122" t="s">
        <v>13</v>
      </c>
      <c r="J250" s="122" t="s">
        <v>281</v>
      </c>
      <c r="K250" s="147" t="str">
        <f>Eingabetabelle!$K$5</f>
        <v>Wasser</v>
      </c>
      <c r="L250" s="147" t="str">
        <f t="shared" ref="L250:L255" si="521">H250&amp;I250&amp;J250&amp;K250</f>
        <v>17x2FBHFliesenWasser</v>
      </c>
      <c r="M250" s="147">
        <f>MATCH($L250,Daten!$S$3:$S$50,0)+2</f>
        <v>11</v>
      </c>
      <c r="N250" s="17"/>
      <c r="O250" s="17"/>
      <c r="P250" s="3"/>
      <c r="Q250" s="3"/>
      <c r="R250" s="3"/>
      <c r="S250" s="3"/>
      <c r="T250" s="3"/>
      <c r="U250" s="227">
        <f>IF(T250&gt;0,T250,DH!$J$2-DH!$K$2)</f>
        <v>7</v>
      </c>
      <c r="V250" s="14">
        <f t="shared" ref="V250:V255" si="522">SUM(N250:P250)</f>
        <v>0</v>
      </c>
      <c r="W250" s="13">
        <f t="shared" ref="W250:W255" si="523">$E$3</f>
        <v>6000</v>
      </c>
      <c r="X250" s="15"/>
      <c r="Y250" s="218">
        <f t="shared" ref="Y250:Y255" ca="1" si="524">INDIRECT(ADDRESS($M250,4,1,0,"Daten"),0)*Z250*Z250*V250</f>
        <v>0</v>
      </c>
      <c r="Z250" s="134">
        <f t="shared" ref="Z250:Z255" ca="1" si="525">AA250+AB250+AC250</f>
        <v>0</v>
      </c>
      <c r="AA250" s="134">
        <f t="shared" ca="1" si="492"/>
        <v>0</v>
      </c>
      <c r="AB250" s="233">
        <f t="shared" ref="AB250:AB255" ca="1" si="526">IF(O$285&gt;0,60*((AG$285/O$285)*O250)/(INDIRECT(ADDRESS($M250,5,1,0,"Daten"),0)*($E$1-$E$2)),0)</f>
        <v>0</v>
      </c>
      <c r="AC250" s="233">
        <f t="shared" ref="AC250:AC255" ca="1" si="527">IF(P$292&gt;0,60*(P250*AG$292/P$292)/(INDIRECT(ADDRESS($M250,5,1,0,"Daten"),0)*($E$1-$E$2)),0)</f>
        <v>0</v>
      </c>
      <c r="AD250" s="7"/>
      <c r="AE250" s="152">
        <f t="shared" ref="AE250:AE255" ca="1" si="528">AL250+AM250+AN250</f>
        <v>8.5</v>
      </c>
      <c r="AF250" s="13">
        <f ca="1">($E$1-U250/2)-INDIRECT(ADDRESS(ROW()-1,COLUMN()-2))</f>
        <v>17.5</v>
      </c>
      <c r="AG250" s="230">
        <f t="shared" ref="AG250:AG255" ca="1" si="529">$AE250*$AF250*$Q250</f>
        <v>0</v>
      </c>
      <c r="AH250" s="230" t="str">
        <f t="shared" si="497"/>
        <v/>
      </c>
      <c r="AI250" s="9"/>
      <c r="AL250" s="7">
        <f t="shared" ref="AL250:AL255" ca="1" si="530">IF($G250&lt;0.1,(($G250-0.05)*(AP250-AO250)/0.05)+AO250,0)</f>
        <v>8.5</v>
      </c>
      <c r="AM250" s="7">
        <f t="shared" ref="AM250:AM255" si="531">IF($G250&lt;0.2,IF($G250&gt;=0.1,(($G250-0.1)*(AQ250-AP250)/0.1)+AP250,0),0)</f>
        <v>0</v>
      </c>
      <c r="AN250" s="7">
        <f t="shared" ref="AN250:AN255" si="532">IF($G250&gt;=0.2,(($G250-0.2)*(AR250-AQ250)/0.3)+AQ250,0)</f>
        <v>0</v>
      </c>
      <c r="AO250" s="7">
        <f t="shared" ref="AO250:AO255" ca="1" si="533">INDIRECT(ADDRESS($M250,10,1,0,"Daten"),0)</f>
        <v>7</v>
      </c>
      <c r="AP250" s="7">
        <f t="shared" ref="AP250:AP255" ca="1" si="534">INDIRECT(ADDRESS($M250,11,1,0,"Daten"),0)</f>
        <v>5.5</v>
      </c>
      <c r="AQ250" s="7">
        <f t="shared" ref="AQ250:AQ255" ca="1" si="535">INDIRECT(ADDRESS($M250,12,1,0,"Daten"),0)</f>
        <v>4.5</v>
      </c>
      <c r="AR250" s="7">
        <f t="shared" ref="AR250:AR255" ca="1" si="536">INDIRECT(ADDRESS($M250,13,1,0,"Daten"),0)</f>
        <v>4</v>
      </c>
      <c r="AMG250" s="7"/>
      <c r="AMH250" s="7"/>
    </row>
    <row r="251" spans="1:1022">
      <c r="B251" s="14"/>
      <c r="C251" s="14" t="s">
        <v>14</v>
      </c>
      <c r="D251" s="7"/>
      <c r="E251" s="216"/>
      <c r="F251" s="7"/>
      <c r="G251" s="16">
        <f t="shared" si="439"/>
        <v>0</v>
      </c>
      <c r="H251" s="122" t="s">
        <v>68</v>
      </c>
      <c r="I251" s="122" t="s">
        <v>13</v>
      </c>
      <c r="J251" s="122" t="s">
        <v>281</v>
      </c>
      <c r="K251" s="147" t="str">
        <f>Eingabetabelle!$K$5</f>
        <v>Wasser</v>
      </c>
      <c r="L251" s="147" t="str">
        <f t="shared" si="521"/>
        <v>17x2FBHFliesenWasser</v>
      </c>
      <c r="M251" s="147">
        <f>MATCH($L251,Daten!$S$3:$S$50,0)+2</f>
        <v>11</v>
      </c>
      <c r="N251" s="17"/>
      <c r="O251" s="17"/>
      <c r="P251" s="3"/>
      <c r="Q251" s="3"/>
      <c r="R251" s="3"/>
      <c r="S251" s="3"/>
      <c r="T251" s="3"/>
      <c r="U251" s="227">
        <f>IF(T251&gt;0,T251,DH!$J$2-DH!$K$2)</f>
        <v>7</v>
      </c>
      <c r="V251" s="14">
        <f t="shared" si="522"/>
        <v>0</v>
      </c>
      <c r="W251" s="13">
        <f t="shared" si="523"/>
        <v>6000</v>
      </c>
      <c r="X251" s="15"/>
      <c r="Y251" s="218">
        <f t="shared" ca="1" si="524"/>
        <v>0</v>
      </c>
      <c r="Z251" s="134">
        <f t="shared" ca="1" si="525"/>
        <v>0</v>
      </c>
      <c r="AA251" s="134">
        <f t="shared" ca="1" si="492"/>
        <v>0</v>
      </c>
      <c r="AB251" s="233">
        <f t="shared" ca="1" si="526"/>
        <v>0</v>
      </c>
      <c r="AC251" s="233">
        <f t="shared" ca="1" si="527"/>
        <v>0</v>
      </c>
      <c r="AD251" s="7"/>
      <c r="AE251" s="152">
        <f t="shared" ca="1" si="528"/>
        <v>8.5</v>
      </c>
      <c r="AF251" s="13">
        <f ca="1">($E$1-U251/2)-INDIRECT(ADDRESS(ROW()-2,COLUMN()-2))</f>
        <v>17.5</v>
      </c>
      <c r="AG251" s="230">
        <f t="shared" ca="1" si="529"/>
        <v>0</v>
      </c>
      <c r="AH251" s="230" t="str">
        <f t="shared" si="497"/>
        <v/>
      </c>
      <c r="AI251" s="9"/>
      <c r="AL251" s="7">
        <f t="shared" ca="1" si="530"/>
        <v>8.5</v>
      </c>
      <c r="AM251" s="7">
        <f t="shared" si="531"/>
        <v>0</v>
      </c>
      <c r="AN251" s="7">
        <f t="shared" si="532"/>
        <v>0</v>
      </c>
      <c r="AO251" s="7">
        <f t="shared" ca="1" si="533"/>
        <v>7</v>
      </c>
      <c r="AP251" s="7">
        <f t="shared" ca="1" si="534"/>
        <v>5.5</v>
      </c>
      <c r="AQ251" s="7">
        <f t="shared" ca="1" si="535"/>
        <v>4.5</v>
      </c>
      <c r="AR251" s="7">
        <f t="shared" ca="1" si="536"/>
        <v>4</v>
      </c>
      <c r="AMG251" s="7"/>
      <c r="AMH251" s="7"/>
    </row>
    <row r="252" spans="1:1022">
      <c r="B252" s="14"/>
      <c r="C252" s="14" t="s">
        <v>15</v>
      </c>
      <c r="D252" s="7"/>
      <c r="E252" s="216"/>
      <c r="F252" s="7"/>
      <c r="G252" s="16">
        <f t="shared" si="439"/>
        <v>0</v>
      </c>
      <c r="H252" s="122" t="s">
        <v>68</v>
      </c>
      <c r="I252" s="122" t="s">
        <v>13</v>
      </c>
      <c r="J252" s="122" t="s">
        <v>281</v>
      </c>
      <c r="K252" s="147" t="str">
        <f>Eingabetabelle!$K$5</f>
        <v>Wasser</v>
      </c>
      <c r="L252" s="147" t="str">
        <f t="shared" si="521"/>
        <v>17x2FBHFliesenWasser</v>
      </c>
      <c r="M252" s="147">
        <f>MATCH($L252,Daten!$S$3:$S$50,0)+2</f>
        <v>11</v>
      </c>
      <c r="N252" s="17"/>
      <c r="O252" s="17"/>
      <c r="P252" s="3"/>
      <c r="Q252" s="3"/>
      <c r="R252" s="3"/>
      <c r="S252" s="3"/>
      <c r="T252" s="3"/>
      <c r="U252" s="227">
        <f>IF(T252&gt;0,T252,DH!$J$2-DH!$K$2)</f>
        <v>7</v>
      </c>
      <c r="V252" s="14">
        <f t="shared" si="522"/>
        <v>0</v>
      </c>
      <c r="W252" s="13">
        <f t="shared" si="523"/>
        <v>6000</v>
      </c>
      <c r="X252" s="15"/>
      <c r="Y252" s="218">
        <f t="shared" ca="1" si="524"/>
        <v>0</v>
      </c>
      <c r="Z252" s="134">
        <f t="shared" ca="1" si="525"/>
        <v>0</v>
      </c>
      <c r="AA252" s="134">
        <f t="shared" ca="1" si="492"/>
        <v>0</v>
      </c>
      <c r="AB252" s="233">
        <f t="shared" ca="1" si="526"/>
        <v>0</v>
      </c>
      <c r="AC252" s="233">
        <f t="shared" ca="1" si="527"/>
        <v>0</v>
      </c>
      <c r="AD252" s="7"/>
      <c r="AE252" s="152">
        <f t="shared" ca="1" si="528"/>
        <v>8.5</v>
      </c>
      <c r="AF252" s="13">
        <f ca="1">($E$1-U252/2)-INDIRECT(ADDRESS(ROW()-3,COLUMN()-2))</f>
        <v>17.5</v>
      </c>
      <c r="AG252" s="230">
        <f t="shared" ca="1" si="529"/>
        <v>0</v>
      </c>
      <c r="AH252" s="230" t="str">
        <f t="shared" si="497"/>
        <v/>
      </c>
      <c r="AI252" s="9"/>
      <c r="AL252" s="7">
        <f t="shared" ca="1" si="530"/>
        <v>8.5</v>
      </c>
      <c r="AM252" s="7">
        <f t="shared" si="531"/>
        <v>0</v>
      </c>
      <c r="AN252" s="7">
        <f t="shared" si="532"/>
        <v>0</v>
      </c>
      <c r="AO252" s="7">
        <f t="shared" ca="1" si="533"/>
        <v>7</v>
      </c>
      <c r="AP252" s="7">
        <f t="shared" ca="1" si="534"/>
        <v>5.5</v>
      </c>
      <c r="AQ252" s="7">
        <f t="shared" ca="1" si="535"/>
        <v>4.5</v>
      </c>
      <c r="AR252" s="7">
        <f t="shared" ca="1" si="536"/>
        <v>4</v>
      </c>
      <c r="AMG252" s="7"/>
      <c r="AMH252" s="7"/>
    </row>
    <row r="253" spans="1:1022">
      <c r="B253" s="14"/>
      <c r="C253" s="14" t="s">
        <v>15</v>
      </c>
      <c r="D253" s="7"/>
      <c r="E253" s="216"/>
      <c r="F253" s="7"/>
      <c r="G253" s="16">
        <f t="shared" si="439"/>
        <v>0</v>
      </c>
      <c r="H253" s="122" t="s">
        <v>68</v>
      </c>
      <c r="I253" s="122" t="s">
        <v>13</v>
      </c>
      <c r="J253" s="122" t="s">
        <v>281</v>
      </c>
      <c r="K253" s="147" t="str">
        <f>Eingabetabelle!$K$5</f>
        <v>Wasser</v>
      </c>
      <c r="L253" s="147" t="str">
        <f t="shared" si="521"/>
        <v>17x2FBHFliesenWasser</v>
      </c>
      <c r="M253" s="147">
        <f>MATCH($L253,Daten!$S$3:$S$50,0)+2</f>
        <v>11</v>
      </c>
      <c r="N253" s="17"/>
      <c r="O253" s="17"/>
      <c r="P253" s="3"/>
      <c r="Q253" s="3"/>
      <c r="R253" s="3"/>
      <c r="S253" s="3"/>
      <c r="T253" s="3"/>
      <c r="U253" s="227">
        <f>IF(T253&gt;0,T253,DH!$J$2-DH!$K$2)</f>
        <v>7</v>
      </c>
      <c r="V253" s="14">
        <f t="shared" si="522"/>
        <v>0</v>
      </c>
      <c r="W253" s="13">
        <f t="shared" si="523"/>
        <v>6000</v>
      </c>
      <c r="X253" s="15"/>
      <c r="Y253" s="218">
        <f t="shared" ca="1" si="524"/>
        <v>0</v>
      </c>
      <c r="Z253" s="134">
        <f t="shared" ca="1" si="525"/>
        <v>0</v>
      </c>
      <c r="AA253" s="134">
        <f t="shared" ca="1" si="492"/>
        <v>0</v>
      </c>
      <c r="AB253" s="233">
        <f t="shared" ca="1" si="526"/>
        <v>0</v>
      </c>
      <c r="AC253" s="233">
        <f t="shared" ca="1" si="527"/>
        <v>0</v>
      </c>
      <c r="AD253" s="7"/>
      <c r="AE253" s="152">
        <f t="shared" ca="1" si="528"/>
        <v>8.5</v>
      </c>
      <c r="AF253" s="13">
        <f ca="1">($E$1-U253/2)-INDIRECT(ADDRESS(ROW()-4,COLUMN()-2))</f>
        <v>17.5</v>
      </c>
      <c r="AG253" s="230">
        <f t="shared" ca="1" si="529"/>
        <v>0</v>
      </c>
      <c r="AH253" s="230" t="str">
        <f t="shared" si="497"/>
        <v/>
      </c>
      <c r="AI253" s="9"/>
      <c r="AL253" s="7">
        <f t="shared" ca="1" si="530"/>
        <v>8.5</v>
      </c>
      <c r="AM253" s="7">
        <f t="shared" si="531"/>
        <v>0</v>
      </c>
      <c r="AN253" s="7">
        <f t="shared" si="532"/>
        <v>0</v>
      </c>
      <c r="AO253" s="7">
        <f t="shared" ca="1" si="533"/>
        <v>7</v>
      </c>
      <c r="AP253" s="7">
        <f t="shared" ca="1" si="534"/>
        <v>5.5</v>
      </c>
      <c r="AQ253" s="7">
        <f t="shared" ca="1" si="535"/>
        <v>4.5</v>
      </c>
      <c r="AR253" s="7">
        <f t="shared" ca="1" si="536"/>
        <v>4</v>
      </c>
      <c r="AMG253" s="7"/>
      <c r="AMH253" s="7"/>
    </row>
    <row r="254" spans="1:1022">
      <c r="B254" s="14"/>
      <c r="C254" s="14" t="s">
        <v>16</v>
      </c>
      <c r="D254" s="7"/>
      <c r="E254" s="216"/>
      <c r="F254" s="7"/>
      <c r="G254" s="16">
        <f t="shared" si="439"/>
        <v>0</v>
      </c>
      <c r="H254" s="122" t="s">
        <v>68</v>
      </c>
      <c r="I254" s="122" t="s">
        <v>13</v>
      </c>
      <c r="J254" s="122" t="s">
        <v>281</v>
      </c>
      <c r="K254" s="147" t="str">
        <f>Eingabetabelle!$K$5</f>
        <v>Wasser</v>
      </c>
      <c r="L254" s="147" t="str">
        <f t="shared" si="521"/>
        <v>17x2FBHFliesenWasser</v>
      </c>
      <c r="M254" s="147">
        <f>MATCH($L254,Daten!$S$3:$S$50,0)+2</f>
        <v>11</v>
      </c>
      <c r="N254" s="17"/>
      <c r="O254" s="17"/>
      <c r="P254" s="3"/>
      <c r="Q254" s="3"/>
      <c r="R254" s="3"/>
      <c r="S254" s="3"/>
      <c r="T254" s="3"/>
      <c r="U254" s="227">
        <f>IF(T254&gt;0,T254,DH!$J$2-DH!$K$2)</f>
        <v>7</v>
      </c>
      <c r="V254" s="14">
        <f t="shared" si="522"/>
        <v>0</v>
      </c>
      <c r="W254" s="13">
        <f t="shared" si="523"/>
        <v>6000</v>
      </c>
      <c r="X254" s="15"/>
      <c r="Y254" s="218">
        <f t="shared" ca="1" si="524"/>
        <v>0</v>
      </c>
      <c r="Z254" s="134">
        <f t="shared" ca="1" si="525"/>
        <v>0</v>
      </c>
      <c r="AA254" s="134">
        <f t="shared" ca="1" si="492"/>
        <v>0</v>
      </c>
      <c r="AB254" s="233">
        <f t="shared" ca="1" si="526"/>
        <v>0</v>
      </c>
      <c r="AC254" s="233">
        <f t="shared" ca="1" si="527"/>
        <v>0</v>
      </c>
      <c r="AD254" s="7"/>
      <c r="AE254" s="152">
        <f t="shared" ca="1" si="528"/>
        <v>8.5</v>
      </c>
      <c r="AF254" s="13">
        <f ca="1">($E$1-U254/2)-INDIRECT(ADDRESS(ROW()-5,COLUMN()-2))</f>
        <v>17.5</v>
      </c>
      <c r="AG254" s="230">
        <f t="shared" ca="1" si="529"/>
        <v>0</v>
      </c>
      <c r="AH254" s="230" t="str">
        <f t="shared" si="497"/>
        <v/>
      </c>
      <c r="AI254" s="9"/>
      <c r="AL254" s="7">
        <f t="shared" ca="1" si="530"/>
        <v>8.5</v>
      </c>
      <c r="AM254" s="7">
        <f t="shared" si="531"/>
        <v>0</v>
      </c>
      <c r="AN254" s="7">
        <f t="shared" si="532"/>
        <v>0</v>
      </c>
      <c r="AO254" s="7">
        <f t="shared" ca="1" si="533"/>
        <v>7</v>
      </c>
      <c r="AP254" s="7">
        <f t="shared" ca="1" si="534"/>
        <v>5.5</v>
      </c>
      <c r="AQ254" s="7">
        <f t="shared" ca="1" si="535"/>
        <v>4.5</v>
      </c>
      <c r="AR254" s="7">
        <f t="shared" ca="1" si="536"/>
        <v>4</v>
      </c>
      <c r="AMG254" s="7"/>
      <c r="AMH254" s="7"/>
    </row>
    <row r="255" spans="1:1022">
      <c r="B255" s="14"/>
      <c r="C255" s="14" t="s">
        <v>17</v>
      </c>
      <c r="D255" s="7"/>
      <c r="E255" s="216"/>
      <c r="F255" s="7"/>
      <c r="G255" s="16">
        <f t="shared" si="439"/>
        <v>0</v>
      </c>
      <c r="H255" s="122" t="s">
        <v>68</v>
      </c>
      <c r="I255" s="122" t="s">
        <v>13</v>
      </c>
      <c r="J255" s="122" t="s">
        <v>281</v>
      </c>
      <c r="K255" s="147" t="str">
        <f>Eingabetabelle!$K$5</f>
        <v>Wasser</v>
      </c>
      <c r="L255" s="147" t="str">
        <f t="shared" si="521"/>
        <v>17x2FBHFliesenWasser</v>
      </c>
      <c r="M255" s="147">
        <f>MATCH($L255,Daten!$S$3:$S$50,0)+2</f>
        <v>11</v>
      </c>
      <c r="N255" s="17"/>
      <c r="O255" s="17"/>
      <c r="P255" s="3"/>
      <c r="Q255" s="3"/>
      <c r="R255" s="3"/>
      <c r="S255" s="3"/>
      <c r="T255" s="3"/>
      <c r="U255" s="227">
        <f>IF(T255&gt;0,T255,DH!$J$2-DH!$K$2)</f>
        <v>7</v>
      </c>
      <c r="V255" s="14">
        <f t="shared" si="522"/>
        <v>0</v>
      </c>
      <c r="W255" s="13">
        <f t="shared" si="523"/>
        <v>6000</v>
      </c>
      <c r="X255" s="15"/>
      <c r="Y255" s="218">
        <f t="shared" ca="1" si="524"/>
        <v>0</v>
      </c>
      <c r="Z255" s="134">
        <f t="shared" ca="1" si="525"/>
        <v>0</v>
      </c>
      <c r="AA255" s="134">
        <f t="shared" ca="1" si="492"/>
        <v>0</v>
      </c>
      <c r="AB255" s="233">
        <f t="shared" ca="1" si="526"/>
        <v>0</v>
      </c>
      <c r="AC255" s="233">
        <f t="shared" ca="1" si="527"/>
        <v>0</v>
      </c>
      <c r="AD255" s="7"/>
      <c r="AE255" s="152">
        <f t="shared" ca="1" si="528"/>
        <v>8.5</v>
      </c>
      <c r="AF255" s="13">
        <f ca="1">($E$1-U255/2)-INDIRECT(ADDRESS(ROW()-6,COLUMN()-2))</f>
        <v>17.5</v>
      </c>
      <c r="AG255" s="230">
        <f t="shared" ca="1" si="529"/>
        <v>0</v>
      </c>
      <c r="AH255" s="230" t="str">
        <f t="shared" si="497"/>
        <v/>
      </c>
      <c r="AI255" s="9"/>
      <c r="AL255" s="7">
        <f t="shared" ca="1" si="530"/>
        <v>8.5</v>
      </c>
      <c r="AM255" s="7">
        <f t="shared" si="531"/>
        <v>0</v>
      </c>
      <c r="AN255" s="7">
        <f t="shared" si="532"/>
        <v>0</v>
      </c>
      <c r="AO255" s="7">
        <f t="shared" ca="1" si="533"/>
        <v>7</v>
      </c>
      <c r="AP255" s="7">
        <f t="shared" ca="1" si="534"/>
        <v>5.5</v>
      </c>
      <c r="AQ255" s="7">
        <f t="shared" ca="1" si="535"/>
        <v>4.5</v>
      </c>
      <c r="AR255" s="7">
        <f t="shared" ca="1" si="536"/>
        <v>4</v>
      </c>
      <c r="AMG255" s="7"/>
      <c r="AMH255" s="7"/>
    </row>
    <row r="256" spans="1:1022">
      <c r="A256">
        <v>36</v>
      </c>
      <c r="B256" s="14" t="s">
        <v>44</v>
      </c>
      <c r="C256" s="32" t="str">
        <f ca="1">INDIRECT(ADDRESS($A256+1,2,1,1,"Eingabetabelle"))</f>
        <v>Raum_4</v>
      </c>
      <c r="D256" s="32" t="str">
        <f ca="1">IF(Eingabetabelle!$K$4="X",INDIRECT(ADDRESS(7,14,1,1,CONCATENATE($B256,"_",$C256))),INDIRECT(ADDRESS($A256+1,3,1,1,"Eingabetabelle")))</f>
        <v>Testraum</v>
      </c>
      <c r="E256" s="215">
        <f ca="1">IF(Eingabetabelle!$K$4="X",INDIRECT(ADDRESS(62,18,1,1,CONCATENATE($B256,"_",$C256))),INDIRECT(ADDRESS($A256+1,4,1,1,"Eingabetabelle")))</f>
        <v>0</v>
      </c>
      <c r="F256" s="32">
        <f ca="1">IF(Eingabetabelle!$K$4="X",INDIRECT(ADDRESS(17,7,1,1,CONCATENATE($B256,"_",$C256))),INDIRECT(ADDRESS($A256+1,5,1,1,"Eingabetabelle")))</f>
        <v>0</v>
      </c>
      <c r="G256" s="16">
        <f t="shared" si="439"/>
        <v>0</v>
      </c>
      <c r="H256" s="16"/>
      <c r="I256" s="16"/>
      <c r="J256" s="16"/>
      <c r="K256" s="147"/>
      <c r="L256" s="147"/>
      <c r="M256" s="147"/>
      <c r="N256" s="1">
        <f>SUM(N257:N262)</f>
        <v>0</v>
      </c>
      <c r="Q256" s="1">
        <f>SUM(Q257:Q262)</f>
        <v>0</v>
      </c>
      <c r="U256" s="227"/>
      <c r="V256" s="14"/>
      <c r="W256" s="13"/>
      <c r="X256" s="15">
        <f>SUM(N257:N262)</f>
        <v>0</v>
      </c>
      <c r="Y256" s="219"/>
      <c r="Z256" s="134"/>
      <c r="AA256" s="134"/>
      <c r="AB256" s="233"/>
      <c r="AC256" s="233"/>
      <c r="AD256" s="32">
        <f ca="1">IF(Eingabetabelle!$K$4="X",INDIRECT(ADDRESS(9,7,1,1,CONCATENATE($B256,"_",$C256))),INDIRECT(ADDRESS($A256+1,6,1,1,"Eingabetabelle")))</f>
        <v>24</v>
      </c>
      <c r="AE256" s="152"/>
      <c r="AF256" s="13"/>
      <c r="AG256" s="230"/>
      <c r="AH256" s="230"/>
      <c r="AI256" s="9">
        <f ca="1">SUM(AG257:AG262)</f>
        <v>0</v>
      </c>
      <c r="AJ256" s="7">
        <f ca="1">AI256-E256</f>
        <v>0</v>
      </c>
      <c r="AK256" s="237" t="str">
        <f ca="1">IF(E256&gt;0,AI256/E256,"")</f>
        <v/>
      </c>
      <c r="AMG256" s="7"/>
      <c r="AMH256" s="7"/>
    </row>
    <row r="257" spans="1:1022">
      <c r="B257" s="14"/>
      <c r="C257" s="14" t="s">
        <v>12</v>
      </c>
      <c r="D257" s="7"/>
      <c r="E257" s="216"/>
      <c r="F257" s="7"/>
      <c r="G257" s="16">
        <f t="shared" si="439"/>
        <v>0</v>
      </c>
      <c r="H257" s="122" t="s">
        <v>68</v>
      </c>
      <c r="I257" s="122" t="s">
        <v>13</v>
      </c>
      <c r="J257" s="122" t="s">
        <v>281</v>
      </c>
      <c r="K257" s="147" t="str">
        <f>Eingabetabelle!$K$5</f>
        <v>Wasser</v>
      </c>
      <c r="L257" s="147" t="str">
        <f t="shared" ref="L257:L262" si="537">H257&amp;I257&amp;J257&amp;K257</f>
        <v>17x2FBHFliesenWasser</v>
      </c>
      <c r="M257" s="147">
        <f>MATCH($L257,Daten!$S$3:$S$50,0)+2</f>
        <v>11</v>
      </c>
      <c r="N257" s="17"/>
      <c r="O257" s="17"/>
      <c r="P257" s="3"/>
      <c r="Q257" s="3"/>
      <c r="R257" s="3"/>
      <c r="S257" s="3"/>
      <c r="T257" s="3"/>
      <c r="U257" s="227">
        <f>IF(T257&gt;0,T257,DH!$J$2-DH!$K$2)</f>
        <v>7</v>
      </c>
      <c r="V257" s="14">
        <f t="shared" ref="V257:V262" si="538">SUM(N257:P257)</f>
        <v>0</v>
      </c>
      <c r="W257" s="13">
        <f t="shared" ref="W257:W262" si="539">$E$3</f>
        <v>6000</v>
      </c>
      <c r="X257" s="15"/>
      <c r="Y257" s="218">
        <f t="shared" ref="Y257:Y262" ca="1" si="540">INDIRECT(ADDRESS($M257,4,1,0,"Daten"),0)*Z257*Z257*V257</f>
        <v>0</v>
      </c>
      <c r="Z257" s="134">
        <f t="shared" ref="Z257:Z262" ca="1" si="541">AA257+AB257+AC257</f>
        <v>0</v>
      </c>
      <c r="AA257" s="134">
        <f t="shared" ca="1" si="492"/>
        <v>0</v>
      </c>
      <c r="AB257" s="233">
        <f t="shared" ref="AB257:AB262" ca="1" si="542">IF(O$285&gt;0,60*((AG$285/O$285)*O257)/(INDIRECT(ADDRESS($M257,5,1,0,"Daten"),0)*($E$1-$E$2)),0)</f>
        <v>0</v>
      </c>
      <c r="AC257" s="233">
        <f t="shared" ref="AC257:AC262" ca="1" si="543">IF(P$292&gt;0,60*(P257*AG$292/P$292)/(INDIRECT(ADDRESS($M257,5,1,0,"Daten"),0)*($E$1-$E$2)),0)</f>
        <v>0</v>
      </c>
      <c r="AD257" s="7"/>
      <c r="AE257" s="152">
        <f t="shared" ref="AE257:AE262" ca="1" si="544">AL257+AM257+AN257</f>
        <v>8.5</v>
      </c>
      <c r="AF257" s="13">
        <f ca="1">($E$1-U257/2)-INDIRECT(ADDRESS(ROW()-1,COLUMN()-2))</f>
        <v>17.5</v>
      </c>
      <c r="AG257" s="230">
        <f t="shared" ref="AG257:AG262" ca="1" si="545">$AE257*$AF257*$Q257</f>
        <v>0</v>
      </c>
      <c r="AH257" s="230" t="str">
        <f t="shared" si="497"/>
        <v/>
      </c>
      <c r="AI257" s="9"/>
      <c r="AL257" s="7">
        <f t="shared" ref="AL257:AL262" ca="1" si="546">IF($G257&lt;0.1,(($G257-0.05)*(AP257-AO257)/0.05)+AO257,0)</f>
        <v>8.5</v>
      </c>
      <c r="AM257" s="7">
        <f t="shared" ref="AM257:AM262" si="547">IF($G257&lt;0.2,IF($G257&gt;=0.1,(($G257-0.1)*(AQ257-AP257)/0.1)+AP257,0),0)</f>
        <v>0</v>
      </c>
      <c r="AN257" s="7">
        <f t="shared" ref="AN257:AN262" si="548">IF($G257&gt;=0.2,(($G257-0.2)*(AR257-AQ257)/0.3)+AQ257,0)</f>
        <v>0</v>
      </c>
      <c r="AO257" s="7">
        <f t="shared" ref="AO257:AO283" ca="1" si="549">INDIRECT(ADDRESS($M257,10,1,0,"Daten"),0)</f>
        <v>7</v>
      </c>
      <c r="AP257" s="7">
        <f t="shared" ref="AP257:AP283" ca="1" si="550">INDIRECT(ADDRESS($M257,11,1,0,"Daten"),0)</f>
        <v>5.5</v>
      </c>
      <c r="AQ257" s="7">
        <f t="shared" ref="AQ257:AQ283" ca="1" si="551">INDIRECT(ADDRESS($M257,12,1,0,"Daten"),0)</f>
        <v>4.5</v>
      </c>
      <c r="AR257" s="7">
        <f t="shared" ref="AR257:AR283" ca="1" si="552">INDIRECT(ADDRESS($M257,13,1,0,"Daten"),0)</f>
        <v>4</v>
      </c>
      <c r="AMG257" s="7"/>
      <c r="AMH257" s="7"/>
    </row>
    <row r="258" spans="1:1022">
      <c r="B258" s="14"/>
      <c r="C258" s="14" t="s">
        <v>14</v>
      </c>
      <c r="D258" s="7"/>
      <c r="E258" s="216"/>
      <c r="F258" s="7"/>
      <c r="G258" s="16">
        <f t="shared" si="439"/>
        <v>0</v>
      </c>
      <c r="H258" s="122" t="s">
        <v>68</v>
      </c>
      <c r="I258" s="122" t="s">
        <v>13</v>
      </c>
      <c r="J258" s="122" t="s">
        <v>281</v>
      </c>
      <c r="K258" s="147" t="str">
        <f>Eingabetabelle!$K$5</f>
        <v>Wasser</v>
      </c>
      <c r="L258" s="147" t="str">
        <f t="shared" si="537"/>
        <v>17x2FBHFliesenWasser</v>
      </c>
      <c r="M258" s="147">
        <f>MATCH($L258,Daten!$S$3:$S$50,0)+2</f>
        <v>11</v>
      </c>
      <c r="N258" s="17"/>
      <c r="O258" s="17"/>
      <c r="P258" s="3"/>
      <c r="Q258" s="3"/>
      <c r="R258" s="3"/>
      <c r="S258" s="3"/>
      <c r="T258" s="3"/>
      <c r="U258" s="227">
        <f>IF(T258&gt;0,T258,DH!$J$2-DH!$K$2)</f>
        <v>7</v>
      </c>
      <c r="V258" s="14">
        <f t="shared" si="538"/>
        <v>0</v>
      </c>
      <c r="W258" s="13">
        <f t="shared" si="539"/>
        <v>6000</v>
      </c>
      <c r="X258" s="15"/>
      <c r="Y258" s="218">
        <f t="shared" ca="1" si="540"/>
        <v>0</v>
      </c>
      <c r="Z258" s="134">
        <f t="shared" ca="1" si="541"/>
        <v>0</v>
      </c>
      <c r="AA258" s="134">
        <f t="shared" ca="1" si="492"/>
        <v>0</v>
      </c>
      <c r="AB258" s="233">
        <f t="shared" ca="1" si="542"/>
        <v>0</v>
      </c>
      <c r="AC258" s="233">
        <f t="shared" ca="1" si="543"/>
        <v>0</v>
      </c>
      <c r="AD258" s="7"/>
      <c r="AE258" s="152">
        <f t="shared" ca="1" si="544"/>
        <v>8.5</v>
      </c>
      <c r="AF258" s="13">
        <f ca="1">($E$1-U258/2)-INDIRECT(ADDRESS(ROW()-2,COLUMN()-2))</f>
        <v>17.5</v>
      </c>
      <c r="AG258" s="230">
        <f t="shared" ca="1" si="545"/>
        <v>0</v>
      </c>
      <c r="AH258" s="230" t="str">
        <f t="shared" si="497"/>
        <v/>
      </c>
      <c r="AI258" s="9"/>
      <c r="AL258" s="7">
        <f t="shared" ca="1" si="546"/>
        <v>8.5</v>
      </c>
      <c r="AM258" s="7">
        <f t="shared" si="547"/>
        <v>0</v>
      </c>
      <c r="AN258" s="7">
        <f t="shared" si="548"/>
        <v>0</v>
      </c>
      <c r="AO258" s="7">
        <f t="shared" ca="1" si="549"/>
        <v>7</v>
      </c>
      <c r="AP258" s="7">
        <f t="shared" ca="1" si="550"/>
        <v>5.5</v>
      </c>
      <c r="AQ258" s="7">
        <f t="shared" ca="1" si="551"/>
        <v>4.5</v>
      </c>
      <c r="AR258" s="7">
        <f t="shared" ca="1" si="552"/>
        <v>4</v>
      </c>
      <c r="AMG258" s="7"/>
      <c r="AMH258" s="7"/>
    </row>
    <row r="259" spans="1:1022">
      <c r="B259" s="14"/>
      <c r="C259" s="14" t="s">
        <v>15</v>
      </c>
      <c r="D259" s="7"/>
      <c r="E259" s="216"/>
      <c r="F259" s="7"/>
      <c r="G259" s="16">
        <f t="shared" si="439"/>
        <v>0</v>
      </c>
      <c r="H259" s="122" t="s">
        <v>68</v>
      </c>
      <c r="I259" s="122" t="s">
        <v>13</v>
      </c>
      <c r="J259" s="122" t="s">
        <v>281</v>
      </c>
      <c r="K259" s="147" t="str">
        <f>Eingabetabelle!$K$5</f>
        <v>Wasser</v>
      </c>
      <c r="L259" s="147" t="str">
        <f t="shared" si="537"/>
        <v>17x2FBHFliesenWasser</v>
      </c>
      <c r="M259" s="147">
        <f>MATCH($L259,Daten!$S$3:$S$50,0)+2</f>
        <v>11</v>
      </c>
      <c r="N259" s="17"/>
      <c r="O259" s="17"/>
      <c r="P259" s="3"/>
      <c r="Q259" s="3"/>
      <c r="R259" s="3"/>
      <c r="S259" s="3"/>
      <c r="T259" s="3"/>
      <c r="U259" s="227">
        <f>IF(T259&gt;0,T259,DH!$J$2-DH!$K$2)</f>
        <v>7</v>
      </c>
      <c r="V259" s="14">
        <f t="shared" si="538"/>
        <v>0</v>
      </c>
      <c r="W259" s="13">
        <f t="shared" si="539"/>
        <v>6000</v>
      </c>
      <c r="X259" s="15"/>
      <c r="Y259" s="218">
        <f t="shared" ca="1" si="540"/>
        <v>0</v>
      </c>
      <c r="Z259" s="134">
        <f t="shared" ca="1" si="541"/>
        <v>0</v>
      </c>
      <c r="AA259" s="134">
        <f t="shared" ca="1" si="492"/>
        <v>0</v>
      </c>
      <c r="AB259" s="233">
        <f t="shared" ca="1" si="542"/>
        <v>0</v>
      </c>
      <c r="AC259" s="233">
        <f t="shared" ca="1" si="543"/>
        <v>0</v>
      </c>
      <c r="AD259" s="7"/>
      <c r="AE259" s="152">
        <f t="shared" ca="1" si="544"/>
        <v>8.5</v>
      </c>
      <c r="AF259" s="13">
        <f ca="1">($E$1-U259/2)-INDIRECT(ADDRESS(ROW()-3,COLUMN()-2))</f>
        <v>17.5</v>
      </c>
      <c r="AG259" s="230">
        <f t="shared" ca="1" si="545"/>
        <v>0</v>
      </c>
      <c r="AH259" s="230" t="str">
        <f t="shared" si="497"/>
        <v/>
      </c>
      <c r="AI259" s="9"/>
      <c r="AL259" s="7">
        <f t="shared" ca="1" si="546"/>
        <v>8.5</v>
      </c>
      <c r="AM259" s="7">
        <f t="shared" si="547"/>
        <v>0</v>
      </c>
      <c r="AN259" s="7">
        <f t="shared" si="548"/>
        <v>0</v>
      </c>
      <c r="AO259" s="7">
        <f t="shared" ca="1" si="549"/>
        <v>7</v>
      </c>
      <c r="AP259" s="7">
        <f t="shared" ca="1" si="550"/>
        <v>5.5</v>
      </c>
      <c r="AQ259" s="7">
        <f t="shared" ca="1" si="551"/>
        <v>4.5</v>
      </c>
      <c r="AR259" s="7">
        <f t="shared" ca="1" si="552"/>
        <v>4</v>
      </c>
      <c r="AMG259" s="7"/>
      <c r="AMH259" s="7"/>
    </row>
    <row r="260" spans="1:1022">
      <c r="B260" s="14"/>
      <c r="C260" s="14" t="s">
        <v>15</v>
      </c>
      <c r="D260" s="7"/>
      <c r="E260" s="216"/>
      <c r="F260" s="7"/>
      <c r="G260" s="16">
        <f t="shared" si="439"/>
        <v>0</v>
      </c>
      <c r="H260" s="122" t="s">
        <v>68</v>
      </c>
      <c r="I260" s="122" t="s">
        <v>13</v>
      </c>
      <c r="J260" s="122" t="s">
        <v>281</v>
      </c>
      <c r="K260" s="147" t="str">
        <f>Eingabetabelle!$K$5</f>
        <v>Wasser</v>
      </c>
      <c r="L260" s="147" t="str">
        <f t="shared" si="537"/>
        <v>17x2FBHFliesenWasser</v>
      </c>
      <c r="M260" s="147">
        <f>MATCH($L260,Daten!$S$3:$S$50,0)+2</f>
        <v>11</v>
      </c>
      <c r="N260" s="17"/>
      <c r="O260" s="17"/>
      <c r="P260" s="3"/>
      <c r="Q260" s="3"/>
      <c r="R260" s="3"/>
      <c r="S260" s="3"/>
      <c r="T260" s="3"/>
      <c r="U260" s="227">
        <f>IF(T260&gt;0,T260,DH!$J$2-DH!$K$2)</f>
        <v>7</v>
      </c>
      <c r="V260" s="14">
        <f t="shared" si="538"/>
        <v>0</v>
      </c>
      <c r="W260" s="13">
        <f t="shared" si="539"/>
        <v>6000</v>
      </c>
      <c r="X260" s="15"/>
      <c r="Y260" s="218">
        <f t="shared" ca="1" si="540"/>
        <v>0</v>
      </c>
      <c r="Z260" s="134">
        <f t="shared" ca="1" si="541"/>
        <v>0</v>
      </c>
      <c r="AA260" s="134">
        <f t="shared" ca="1" si="492"/>
        <v>0</v>
      </c>
      <c r="AB260" s="233">
        <f t="shared" ca="1" si="542"/>
        <v>0</v>
      </c>
      <c r="AC260" s="233">
        <f t="shared" ca="1" si="543"/>
        <v>0</v>
      </c>
      <c r="AD260" s="7"/>
      <c r="AE260" s="152">
        <f t="shared" ca="1" si="544"/>
        <v>8.5</v>
      </c>
      <c r="AF260" s="13">
        <f ca="1">($E$1-U260/2)-INDIRECT(ADDRESS(ROW()-4,COLUMN()-2))</f>
        <v>17.5</v>
      </c>
      <c r="AG260" s="230">
        <f t="shared" ca="1" si="545"/>
        <v>0</v>
      </c>
      <c r="AH260" s="230" t="str">
        <f t="shared" si="497"/>
        <v/>
      </c>
      <c r="AI260" s="9"/>
      <c r="AL260" s="7">
        <f t="shared" ca="1" si="546"/>
        <v>8.5</v>
      </c>
      <c r="AM260" s="7">
        <f t="shared" si="547"/>
        <v>0</v>
      </c>
      <c r="AN260" s="7">
        <f t="shared" si="548"/>
        <v>0</v>
      </c>
      <c r="AO260" s="7">
        <f t="shared" ca="1" si="549"/>
        <v>7</v>
      </c>
      <c r="AP260" s="7">
        <f t="shared" ca="1" si="550"/>
        <v>5.5</v>
      </c>
      <c r="AQ260" s="7">
        <f t="shared" ca="1" si="551"/>
        <v>4.5</v>
      </c>
      <c r="AR260" s="7">
        <f t="shared" ca="1" si="552"/>
        <v>4</v>
      </c>
      <c r="AMG260" s="7"/>
      <c r="AMH260" s="7"/>
    </row>
    <row r="261" spans="1:1022">
      <c r="B261" s="14"/>
      <c r="C261" s="14" t="s">
        <v>16</v>
      </c>
      <c r="D261" s="7"/>
      <c r="E261" s="216"/>
      <c r="F261" s="7"/>
      <c r="G261" s="16">
        <f t="shared" si="439"/>
        <v>0</v>
      </c>
      <c r="H261" s="122" t="s">
        <v>68</v>
      </c>
      <c r="I261" s="122" t="s">
        <v>13</v>
      </c>
      <c r="J261" s="122" t="s">
        <v>281</v>
      </c>
      <c r="K261" s="147" t="str">
        <f>Eingabetabelle!$K$5</f>
        <v>Wasser</v>
      </c>
      <c r="L261" s="147" t="str">
        <f t="shared" si="537"/>
        <v>17x2FBHFliesenWasser</v>
      </c>
      <c r="M261" s="147">
        <f>MATCH($L261,Daten!$S$3:$S$50,0)+2</f>
        <v>11</v>
      </c>
      <c r="N261" s="17"/>
      <c r="O261" s="17"/>
      <c r="P261" s="3"/>
      <c r="Q261" s="3"/>
      <c r="R261" s="3"/>
      <c r="S261" s="3"/>
      <c r="T261" s="3"/>
      <c r="U261" s="227">
        <f>IF(T261&gt;0,T261,DH!$J$2-DH!$K$2)</f>
        <v>7</v>
      </c>
      <c r="V261" s="14">
        <f t="shared" si="538"/>
        <v>0</v>
      </c>
      <c r="W261" s="13">
        <f t="shared" si="539"/>
        <v>6000</v>
      </c>
      <c r="X261" s="15"/>
      <c r="Y261" s="218">
        <f t="shared" ca="1" si="540"/>
        <v>0</v>
      </c>
      <c r="Z261" s="134">
        <f t="shared" ca="1" si="541"/>
        <v>0</v>
      </c>
      <c r="AA261" s="134">
        <f t="shared" ca="1" si="492"/>
        <v>0</v>
      </c>
      <c r="AB261" s="233">
        <f t="shared" ca="1" si="542"/>
        <v>0</v>
      </c>
      <c r="AC261" s="233">
        <f t="shared" ca="1" si="543"/>
        <v>0</v>
      </c>
      <c r="AD261" s="7"/>
      <c r="AE261" s="152">
        <f t="shared" ca="1" si="544"/>
        <v>8.5</v>
      </c>
      <c r="AF261" s="13">
        <f ca="1">($E$1-U261/2)-INDIRECT(ADDRESS(ROW()-5,COLUMN()-2))</f>
        <v>17.5</v>
      </c>
      <c r="AG261" s="230">
        <f t="shared" ca="1" si="545"/>
        <v>0</v>
      </c>
      <c r="AH261" s="230" t="str">
        <f t="shared" si="497"/>
        <v/>
      </c>
      <c r="AI261" s="9"/>
      <c r="AL261" s="7">
        <f t="shared" ca="1" si="546"/>
        <v>8.5</v>
      </c>
      <c r="AM261" s="7">
        <f t="shared" si="547"/>
        <v>0</v>
      </c>
      <c r="AN261" s="7">
        <f t="shared" si="548"/>
        <v>0</v>
      </c>
      <c r="AO261" s="7">
        <f t="shared" ca="1" si="549"/>
        <v>7</v>
      </c>
      <c r="AP261" s="7">
        <f t="shared" ca="1" si="550"/>
        <v>5.5</v>
      </c>
      <c r="AQ261" s="7">
        <f t="shared" ca="1" si="551"/>
        <v>4.5</v>
      </c>
      <c r="AR261" s="7">
        <f t="shared" ca="1" si="552"/>
        <v>4</v>
      </c>
      <c r="AMG261" s="7"/>
      <c r="AMH261" s="7"/>
    </row>
    <row r="262" spans="1:1022">
      <c r="B262" s="14"/>
      <c r="C262" s="14" t="s">
        <v>17</v>
      </c>
      <c r="D262" s="7"/>
      <c r="E262" s="216"/>
      <c r="F262" s="7"/>
      <c r="G262" s="16">
        <f t="shared" si="439"/>
        <v>0</v>
      </c>
      <c r="H262" s="122" t="s">
        <v>68</v>
      </c>
      <c r="I262" s="122" t="s">
        <v>13</v>
      </c>
      <c r="J262" s="122" t="s">
        <v>281</v>
      </c>
      <c r="K262" s="147" t="str">
        <f>Eingabetabelle!$K$5</f>
        <v>Wasser</v>
      </c>
      <c r="L262" s="147" t="str">
        <f t="shared" si="537"/>
        <v>17x2FBHFliesenWasser</v>
      </c>
      <c r="M262" s="147">
        <f>MATCH($L262,Daten!$S$3:$S$50,0)+2</f>
        <v>11</v>
      </c>
      <c r="N262" s="17"/>
      <c r="O262" s="17"/>
      <c r="P262" s="3"/>
      <c r="Q262" s="3"/>
      <c r="R262" s="3"/>
      <c r="S262" s="3"/>
      <c r="T262" s="3"/>
      <c r="U262" s="227">
        <f>IF(T262&gt;0,T262,DH!$J$2-DH!$K$2)</f>
        <v>7</v>
      </c>
      <c r="V262" s="14">
        <f t="shared" si="538"/>
        <v>0</v>
      </c>
      <c r="W262" s="13">
        <f t="shared" si="539"/>
        <v>6000</v>
      </c>
      <c r="X262" s="15"/>
      <c r="Y262" s="218">
        <f t="shared" ca="1" si="540"/>
        <v>0</v>
      </c>
      <c r="Z262" s="134">
        <f t="shared" ca="1" si="541"/>
        <v>0</v>
      </c>
      <c r="AA262" s="134">
        <f t="shared" ca="1" si="492"/>
        <v>0</v>
      </c>
      <c r="AB262" s="233">
        <f t="shared" ca="1" si="542"/>
        <v>0</v>
      </c>
      <c r="AC262" s="233">
        <f t="shared" ca="1" si="543"/>
        <v>0</v>
      </c>
      <c r="AD262" s="7"/>
      <c r="AE262" s="152">
        <f t="shared" ca="1" si="544"/>
        <v>8.5</v>
      </c>
      <c r="AF262" s="13">
        <f ca="1">($E$1-U262/2)-INDIRECT(ADDRESS(ROW()-6,COLUMN()-2))</f>
        <v>17.5</v>
      </c>
      <c r="AG262" s="230">
        <f t="shared" ca="1" si="545"/>
        <v>0</v>
      </c>
      <c r="AH262" s="230" t="str">
        <f t="shared" si="497"/>
        <v/>
      </c>
      <c r="AI262" s="9"/>
      <c r="AL262" s="7">
        <f t="shared" ca="1" si="546"/>
        <v>8.5</v>
      </c>
      <c r="AM262" s="7">
        <f t="shared" si="547"/>
        <v>0</v>
      </c>
      <c r="AN262" s="7">
        <f t="shared" si="548"/>
        <v>0</v>
      </c>
      <c r="AO262" s="7">
        <f t="shared" ca="1" si="549"/>
        <v>7</v>
      </c>
      <c r="AP262" s="7">
        <f t="shared" ca="1" si="550"/>
        <v>5.5</v>
      </c>
      <c r="AQ262" s="7">
        <f t="shared" ca="1" si="551"/>
        <v>4.5</v>
      </c>
      <c r="AR262" s="7">
        <f t="shared" ca="1" si="552"/>
        <v>4</v>
      </c>
      <c r="AMG262" s="7"/>
      <c r="AMH262" s="7"/>
    </row>
    <row r="263" spans="1:1022">
      <c r="A263">
        <v>37</v>
      </c>
      <c r="B263" s="14" t="s">
        <v>44</v>
      </c>
      <c r="C263" s="32" t="str">
        <f ca="1">INDIRECT(ADDRESS($A263+1,2,1,1,"Eingabetabelle"))</f>
        <v>Raum_5</v>
      </c>
      <c r="D263" s="32" t="str">
        <f ca="1">IF(Eingabetabelle!$K$4="X",INDIRECT(ADDRESS(7,14,1,1,CONCATENATE($B263,"_",$C263))),INDIRECT(ADDRESS($A263+1,3,1,1,"Eingabetabelle")))</f>
        <v>Testraum</v>
      </c>
      <c r="E263" s="215">
        <f ca="1">IF(Eingabetabelle!$K$4="X",INDIRECT(ADDRESS(62,18,1,1,CONCATENATE($B263,"_",$C263))),INDIRECT(ADDRESS($A263+1,4,1,1,"Eingabetabelle")))</f>
        <v>0</v>
      </c>
      <c r="F263" s="32">
        <f ca="1">IF(Eingabetabelle!$K$4="X",INDIRECT(ADDRESS(17,7,1,1,CONCATENATE($B263,"_",$C263))),INDIRECT(ADDRESS($A263+1,5,1,1,"Eingabetabelle")))</f>
        <v>0</v>
      </c>
      <c r="G263" s="16">
        <f t="shared" si="439"/>
        <v>0</v>
      </c>
      <c r="H263" s="16"/>
      <c r="I263" s="16"/>
      <c r="J263" s="16"/>
      <c r="K263" s="147"/>
      <c r="L263" s="147"/>
      <c r="M263" s="147"/>
      <c r="N263" s="1">
        <f>SUM(N264:N269)</f>
        <v>0</v>
      </c>
      <c r="Q263" s="1">
        <f>SUM(Q264:Q269)</f>
        <v>0</v>
      </c>
      <c r="U263" s="227"/>
      <c r="V263" s="14"/>
      <c r="W263" s="13"/>
      <c r="X263" s="15">
        <f>SUM(N264:N269)</f>
        <v>0</v>
      </c>
      <c r="Y263" s="219"/>
      <c r="Z263" s="134"/>
      <c r="AA263" s="134"/>
      <c r="AB263" s="233"/>
      <c r="AC263" s="233"/>
      <c r="AD263" s="32">
        <f ca="1">IF(Eingabetabelle!$K$4="X",INDIRECT(ADDRESS(9,7,1,1,CONCATENATE($B263,"_",$C263))),INDIRECT(ADDRESS($A263+1,6,1,1,"Eingabetabelle")))</f>
        <v>24</v>
      </c>
      <c r="AE263" s="152"/>
      <c r="AF263" s="13"/>
      <c r="AG263" s="230"/>
      <c r="AH263" s="230"/>
      <c r="AI263" s="9">
        <f ca="1">SUM(AG264:AG269)</f>
        <v>0</v>
      </c>
      <c r="AJ263" s="7">
        <f ca="1">AI263-E263</f>
        <v>0</v>
      </c>
      <c r="AK263" s="237" t="str">
        <f ca="1">IF(E263&gt;0,AI263/E263,"")</f>
        <v/>
      </c>
      <c r="AMG263" s="7"/>
      <c r="AMH263" s="7"/>
    </row>
    <row r="264" spans="1:1022">
      <c r="B264" s="14"/>
      <c r="C264" s="14" t="s">
        <v>12</v>
      </c>
      <c r="D264" s="7"/>
      <c r="E264" s="216"/>
      <c r="F264" s="7"/>
      <c r="G264" s="16">
        <f t="shared" si="439"/>
        <v>0</v>
      </c>
      <c r="H264" s="122" t="s">
        <v>68</v>
      </c>
      <c r="I264" s="122" t="s">
        <v>13</v>
      </c>
      <c r="J264" s="122" t="s">
        <v>281</v>
      </c>
      <c r="K264" s="147" t="str">
        <f>Eingabetabelle!$K$5</f>
        <v>Wasser</v>
      </c>
      <c r="L264" s="147" t="str">
        <f t="shared" ref="L264:L269" si="553">H264&amp;I264&amp;J264&amp;K264</f>
        <v>17x2FBHFliesenWasser</v>
      </c>
      <c r="M264" s="147">
        <f>MATCH($L264,Daten!$S$3:$S$50,0)+2</f>
        <v>11</v>
      </c>
      <c r="N264" s="17"/>
      <c r="O264" s="17"/>
      <c r="P264" s="3"/>
      <c r="Q264" s="3"/>
      <c r="R264" s="3"/>
      <c r="S264" s="3"/>
      <c r="T264" s="3"/>
      <c r="U264" s="227">
        <f>IF(T264&gt;0,T264,DH!$J$2-DH!$K$2)</f>
        <v>7</v>
      </c>
      <c r="V264" s="14">
        <f t="shared" ref="V264:V269" si="554">SUM(N264:P264)</f>
        <v>0</v>
      </c>
      <c r="W264" s="13">
        <f t="shared" ref="W264:W269" si="555">$E$3</f>
        <v>6000</v>
      </c>
      <c r="X264" s="15"/>
      <c r="Y264" s="218">
        <f t="shared" ref="Y264:Y269" ca="1" si="556">INDIRECT(ADDRESS($M264,4,1,0,"Daten"),0)*Z264*Z264*V264</f>
        <v>0</v>
      </c>
      <c r="Z264" s="134">
        <f t="shared" ref="Z264:Z269" ca="1" si="557">AA264+AB264+AC264</f>
        <v>0</v>
      </c>
      <c r="AA264" s="134">
        <f t="shared" ca="1" si="492"/>
        <v>0</v>
      </c>
      <c r="AB264" s="233">
        <f t="shared" ref="AB264:AB269" ca="1" si="558">IF(O$285&gt;0,60*((AG$285/O$285)*O264)/(INDIRECT(ADDRESS($M264,5,1,0,"Daten"),0)*($E$1-$E$2)),0)</f>
        <v>0</v>
      </c>
      <c r="AC264" s="233">
        <f t="shared" ref="AC264:AC269" ca="1" si="559">IF(P$292&gt;0,60*(P264*AG$292/P$292)/(INDIRECT(ADDRESS($M264,5,1,0,"Daten"),0)*($E$1-$E$2)),0)</f>
        <v>0</v>
      </c>
      <c r="AD264" s="7"/>
      <c r="AE264" s="152">
        <f t="shared" ref="AE264:AE269" ca="1" si="560">AL264+AM264+AN264</f>
        <v>8.5</v>
      </c>
      <c r="AF264" s="13">
        <f ca="1">($E$1-U264/2)-INDIRECT(ADDRESS(ROW()-1,COLUMN()-2))</f>
        <v>17.5</v>
      </c>
      <c r="AG264" s="230">
        <f t="shared" ref="AG264:AG269" ca="1" si="561">$AE264*$AF264*$Q264</f>
        <v>0</v>
      </c>
      <c r="AH264" s="230" t="str">
        <f t="shared" si="497"/>
        <v/>
      </c>
      <c r="AI264" s="9"/>
      <c r="AL264" s="7">
        <f t="shared" ref="AL264:AL269" ca="1" si="562">IF($G264&lt;0.1,(($G264-0.05)*(AP264-AO264)/0.05)+AO264,0)</f>
        <v>8.5</v>
      </c>
      <c r="AM264" s="7">
        <f t="shared" ref="AM264:AM269" si="563">IF($G264&lt;0.2,IF($G264&gt;=0.1,(($G264-0.1)*(AQ264-AP264)/0.1)+AP264,0),0)</f>
        <v>0</v>
      </c>
      <c r="AN264" s="7">
        <f t="shared" ref="AN264:AN269" si="564">IF($G264&gt;=0.2,(($G264-0.2)*(AR264-AQ264)/0.3)+AQ264,0)</f>
        <v>0</v>
      </c>
      <c r="AO264" s="7">
        <f t="shared" ca="1" si="549"/>
        <v>7</v>
      </c>
      <c r="AP264" s="7">
        <f t="shared" ca="1" si="550"/>
        <v>5.5</v>
      </c>
      <c r="AQ264" s="7">
        <f t="shared" ca="1" si="551"/>
        <v>4.5</v>
      </c>
      <c r="AR264" s="7">
        <f t="shared" ca="1" si="552"/>
        <v>4</v>
      </c>
      <c r="AMG264" s="7"/>
      <c r="AMH264" s="7"/>
    </row>
    <row r="265" spans="1:1022">
      <c r="B265" s="14"/>
      <c r="C265" s="14" t="s">
        <v>14</v>
      </c>
      <c r="D265" s="7"/>
      <c r="E265" s="216"/>
      <c r="F265" s="7"/>
      <c r="G265" s="16">
        <f t="shared" si="439"/>
        <v>0</v>
      </c>
      <c r="H265" s="122" t="s">
        <v>68</v>
      </c>
      <c r="I265" s="122" t="s">
        <v>13</v>
      </c>
      <c r="J265" s="122" t="s">
        <v>281</v>
      </c>
      <c r="K265" s="147" t="str">
        <f>Eingabetabelle!$K$5</f>
        <v>Wasser</v>
      </c>
      <c r="L265" s="147" t="str">
        <f t="shared" si="553"/>
        <v>17x2FBHFliesenWasser</v>
      </c>
      <c r="M265" s="147">
        <f>MATCH($L265,Daten!$S$3:$S$50,0)+2</f>
        <v>11</v>
      </c>
      <c r="N265" s="17"/>
      <c r="O265" s="17"/>
      <c r="P265" s="3"/>
      <c r="Q265" s="3"/>
      <c r="R265" s="3"/>
      <c r="S265" s="3"/>
      <c r="T265" s="3"/>
      <c r="U265" s="227">
        <f>IF(T265&gt;0,T265,DH!$J$2-DH!$K$2)</f>
        <v>7</v>
      </c>
      <c r="V265" s="14">
        <f t="shared" si="554"/>
        <v>0</v>
      </c>
      <c r="W265" s="13">
        <f t="shared" si="555"/>
        <v>6000</v>
      </c>
      <c r="X265" s="15"/>
      <c r="Y265" s="218">
        <f t="shared" ca="1" si="556"/>
        <v>0</v>
      </c>
      <c r="Z265" s="134">
        <f t="shared" ca="1" si="557"/>
        <v>0</v>
      </c>
      <c r="AA265" s="134">
        <f t="shared" ca="1" si="492"/>
        <v>0</v>
      </c>
      <c r="AB265" s="233">
        <f t="shared" ca="1" si="558"/>
        <v>0</v>
      </c>
      <c r="AC265" s="233">
        <f t="shared" ca="1" si="559"/>
        <v>0</v>
      </c>
      <c r="AD265" s="7"/>
      <c r="AE265" s="152">
        <f t="shared" ca="1" si="560"/>
        <v>8.5</v>
      </c>
      <c r="AF265" s="13">
        <f ca="1">($E$1-U265/2)-INDIRECT(ADDRESS(ROW()-2,COLUMN()-2))</f>
        <v>17.5</v>
      </c>
      <c r="AG265" s="230">
        <f t="shared" ca="1" si="561"/>
        <v>0</v>
      </c>
      <c r="AH265" s="230" t="str">
        <f t="shared" si="497"/>
        <v/>
      </c>
      <c r="AI265" s="9"/>
      <c r="AL265" s="7">
        <f t="shared" ca="1" si="562"/>
        <v>8.5</v>
      </c>
      <c r="AM265" s="7">
        <f t="shared" si="563"/>
        <v>0</v>
      </c>
      <c r="AN265" s="7">
        <f t="shared" si="564"/>
        <v>0</v>
      </c>
      <c r="AO265" s="7">
        <f t="shared" ca="1" si="549"/>
        <v>7</v>
      </c>
      <c r="AP265" s="7">
        <f t="shared" ca="1" si="550"/>
        <v>5.5</v>
      </c>
      <c r="AQ265" s="7">
        <f t="shared" ca="1" si="551"/>
        <v>4.5</v>
      </c>
      <c r="AR265" s="7">
        <f t="shared" ca="1" si="552"/>
        <v>4</v>
      </c>
      <c r="AMG265" s="7"/>
      <c r="AMH265" s="7"/>
    </row>
    <row r="266" spans="1:1022">
      <c r="B266" s="14"/>
      <c r="C266" s="14" t="s">
        <v>15</v>
      </c>
      <c r="D266" s="7"/>
      <c r="E266" s="216"/>
      <c r="F266" s="7"/>
      <c r="G266" s="16">
        <f t="shared" ref="G266:G297" si="565">IF(Q266&gt;0,Q266/N266,0)</f>
        <v>0</v>
      </c>
      <c r="H266" s="122" t="s">
        <v>68</v>
      </c>
      <c r="I266" s="122" t="s">
        <v>13</v>
      </c>
      <c r="J266" s="122" t="s">
        <v>281</v>
      </c>
      <c r="K266" s="147" t="str">
        <f>Eingabetabelle!$K$5</f>
        <v>Wasser</v>
      </c>
      <c r="L266" s="147" t="str">
        <f t="shared" si="553"/>
        <v>17x2FBHFliesenWasser</v>
      </c>
      <c r="M266" s="147">
        <f>MATCH($L266,Daten!$S$3:$S$50,0)+2</f>
        <v>11</v>
      </c>
      <c r="N266" s="17"/>
      <c r="O266" s="17"/>
      <c r="P266" s="3"/>
      <c r="Q266" s="3"/>
      <c r="R266" s="3"/>
      <c r="S266" s="3"/>
      <c r="T266" s="3"/>
      <c r="U266" s="227">
        <f>IF(T266&gt;0,T266,DH!$J$2-DH!$K$2)</f>
        <v>7</v>
      </c>
      <c r="V266" s="14">
        <f t="shared" si="554"/>
        <v>0</v>
      </c>
      <c r="W266" s="13">
        <f t="shared" si="555"/>
        <v>6000</v>
      </c>
      <c r="X266" s="15"/>
      <c r="Y266" s="218">
        <f t="shared" ca="1" si="556"/>
        <v>0</v>
      </c>
      <c r="Z266" s="134">
        <f t="shared" ca="1" si="557"/>
        <v>0</v>
      </c>
      <c r="AA266" s="134">
        <f t="shared" ca="1" si="492"/>
        <v>0</v>
      </c>
      <c r="AB266" s="233">
        <f t="shared" ca="1" si="558"/>
        <v>0</v>
      </c>
      <c r="AC266" s="233">
        <f t="shared" ca="1" si="559"/>
        <v>0</v>
      </c>
      <c r="AD266" s="7"/>
      <c r="AE266" s="152">
        <f t="shared" ca="1" si="560"/>
        <v>8.5</v>
      </c>
      <c r="AF266" s="13">
        <f ca="1">($E$1-U266/2)-INDIRECT(ADDRESS(ROW()-3,COLUMN()-2))</f>
        <v>17.5</v>
      </c>
      <c r="AG266" s="230">
        <f t="shared" ca="1" si="561"/>
        <v>0</v>
      </c>
      <c r="AH266" s="230" t="str">
        <f t="shared" si="497"/>
        <v/>
      </c>
      <c r="AI266" s="9"/>
      <c r="AL266" s="7">
        <f t="shared" ca="1" si="562"/>
        <v>8.5</v>
      </c>
      <c r="AM266" s="7">
        <f t="shared" si="563"/>
        <v>0</v>
      </c>
      <c r="AN266" s="7">
        <f t="shared" si="564"/>
        <v>0</v>
      </c>
      <c r="AO266" s="7">
        <f t="shared" ca="1" si="549"/>
        <v>7</v>
      </c>
      <c r="AP266" s="7">
        <f t="shared" ca="1" si="550"/>
        <v>5.5</v>
      </c>
      <c r="AQ266" s="7">
        <f t="shared" ca="1" si="551"/>
        <v>4.5</v>
      </c>
      <c r="AR266" s="7">
        <f t="shared" ca="1" si="552"/>
        <v>4</v>
      </c>
      <c r="AMG266" s="7"/>
      <c r="AMH266" s="7"/>
    </row>
    <row r="267" spans="1:1022">
      <c r="B267" s="14"/>
      <c r="C267" s="14" t="s">
        <v>15</v>
      </c>
      <c r="D267" s="7"/>
      <c r="E267" s="216"/>
      <c r="F267" s="7"/>
      <c r="G267" s="16">
        <f t="shared" si="565"/>
        <v>0</v>
      </c>
      <c r="H267" s="122" t="s">
        <v>68</v>
      </c>
      <c r="I267" s="122" t="s">
        <v>13</v>
      </c>
      <c r="J267" s="122" t="s">
        <v>281</v>
      </c>
      <c r="K267" s="147" t="str">
        <f>Eingabetabelle!$K$5</f>
        <v>Wasser</v>
      </c>
      <c r="L267" s="147" t="str">
        <f t="shared" si="553"/>
        <v>17x2FBHFliesenWasser</v>
      </c>
      <c r="M267" s="147">
        <f>MATCH($L267,Daten!$S$3:$S$50,0)+2</f>
        <v>11</v>
      </c>
      <c r="N267" s="17"/>
      <c r="O267" s="17"/>
      <c r="P267" s="3"/>
      <c r="Q267" s="3"/>
      <c r="R267" s="3"/>
      <c r="S267" s="3"/>
      <c r="T267" s="3"/>
      <c r="U267" s="227">
        <f>IF(T267&gt;0,T267,DH!$J$2-DH!$K$2)</f>
        <v>7</v>
      </c>
      <c r="V267" s="14">
        <f t="shared" si="554"/>
        <v>0</v>
      </c>
      <c r="W267" s="13">
        <f t="shared" si="555"/>
        <v>6000</v>
      </c>
      <c r="X267" s="15"/>
      <c r="Y267" s="218">
        <f t="shared" ca="1" si="556"/>
        <v>0</v>
      </c>
      <c r="Z267" s="134">
        <f t="shared" ca="1" si="557"/>
        <v>0</v>
      </c>
      <c r="AA267" s="134">
        <f t="shared" ca="1" si="492"/>
        <v>0</v>
      </c>
      <c r="AB267" s="233">
        <f t="shared" ca="1" si="558"/>
        <v>0</v>
      </c>
      <c r="AC267" s="233">
        <f t="shared" ca="1" si="559"/>
        <v>0</v>
      </c>
      <c r="AD267" s="7"/>
      <c r="AE267" s="152">
        <f t="shared" ca="1" si="560"/>
        <v>8.5</v>
      </c>
      <c r="AF267" s="13">
        <f ca="1">($E$1-U267/2)-INDIRECT(ADDRESS(ROW()-4,COLUMN()-2))</f>
        <v>17.5</v>
      </c>
      <c r="AG267" s="230">
        <f t="shared" ca="1" si="561"/>
        <v>0</v>
      </c>
      <c r="AH267" s="230" t="str">
        <f t="shared" si="497"/>
        <v/>
      </c>
      <c r="AI267" s="9"/>
      <c r="AL267" s="7">
        <f t="shared" ca="1" si="562"/>
        <v>8.5</v>
      </c>
      <c r="AM267" s="7">
        <f t="shared" si="563"/>
        <v>0</v>
      </c>
      <c r="AN267" s="7">
        <f t="shared" si="564"/>
        <v>0</v>
      </c>
      <c r="AO267" s="7">
        <f t="shared" ca="1" si="549"/>
        <v>7</v>
      </c>
      <c r="AP267" s="7">
        <f t="shared" ca="1" si="550"/>
        <v>5.5</v>
      </c>
      <c r="AQ267" s="7">
        <f t="shared" ca="1" si="551"/>
        <v>4.5</v>
      </c>
      <c r="AR267" s="7">
        <f t="shared" ca="1" si="552"/>
        <v>4</v>
      </c>
      <c r="AMG267" s="7"/>
      <c r="AMH267" s="7"/>
    </row>
    <row r="268" spans="1:1022">
      <c r="B268" s="14"/>
      <c r="C268" s="14" t="s">
        <v>16</v>
      </c>
      <c r="D268" s="7"/>
      <c r="E268" s="216"/>
      <c r="F268" s="7"/>
      <c r="G268" s="16">
        <f t="shared" si="565"/>
        <v>0</v>
      </c>
      <c r="H268" s="122" t="s">
        <v>68</v>
      </c>
      <c r="I268" s="122" t="s">
        <v>13</v>
      </c>
      <c r="J268" s="122" t="s">
        <v>281</v>
      </c>
      <c r="K268" s="147" t="str">
        <f>Eingabetabelle!$K$5</f>
        <v>Wasser</v>
      </c>
      <c r="L268" s="147" t="str">
        <f t="shared" si="553"/>
        <v>17x2FBHFliesenWasser</v>
      </c>
      <c r="M268" s="147">
        <f>MATCH($L268,Daten!$S$3:$S$50,0)+2</f>
        <v>11</v>
      </c>
      <c r="N268" s="17"/>
      <c r="O268" s="17"/>
      <c r="P268" s="3"/>
      <c r="Q268" s="3"/>
      <c r="R268" s="3"/>
      <c r="S268" s="3"/>
      <c r="T268" s="3"/>
      <c r="U268" s="227">
        <f>IF(T268&gt;0,T268,DH!$J$2-DH!$K$2)</f>
        <v>7</v>
      </c>
      <c r="V268" s="14">
        <f t="shared" si="554"/>
        <v>0</v>
      </c>
      <c r="W268" s="13">
        <f t="shared" si="555"/>
        <v>6000</v>
      </c>
      <c r="X268" s="15"/>
      <c r="Y268" s="218">
        <f t="shared" ca="1" si="556"/>
        <v>0</v>
      </c>
      <c r="Z268" s="134">
        <f t="shared" ca="1" si="557"/>
        <v>0</v>
      </c>
      <c r="AA268" s="134">
        <f t="shared" ca="1" si="492"/>
        <v>0</v>
      </c>
      <c r="AB268" s="233">
        <f t="shared" ca="1" si="558"/>
        <v>0</v>
      </c>
      <c r="AC268" s="233">
        <f t="shared" ca="1" si="559"/>
        <v>0</v>
      </c>
      <c r="AD268" s="7"/>
      <c r="AE268" s="152">
        <f t="shared" ca="1" si="560"/>
        <v>8.5</v>
      </c>
      <c r="AF268" s="13">
        <f ca="1">($E$1-U268/2)-INDIRECT(ADDRESS(ROW()-5,COLUMN()-2))</f>
        <v>17.5</v>
      </c>
      <c r="AG268" s="230">
        <f t="shared" ca="1" si="561"/>
        <v>0</v>
      </c>
      <c r="AH268" s="230" t="str">
        <f t="shared" si="497"/>
        <v/>
      </c>
      <c r="AI268" s="9"/>
      <c r="AL268" s="7">
        <f t="shared" ca="1" si="562"/>
        <v>8.5</v>
      </c>
      <c r="AM268" s="7">
        <f t="shared" si="563"/>
        <v>0</v>
      </c>
      <c r="AN268" s="7">
        <f t="shared" si="564"/>
        <v>0</v>
      </c>
      <c r="AO268" s="7">
        <f t="shared" ca="1" si="549"/>
        <v>7</v>
      </c>
      <c r="AP268" s="7">
        <f t="shared" ca="1" si="550"/>
        <v>5.5</v>
      </c>
      <c r="AQ268" s="7">
        <f t="shared" ca="1" si="551"/>
        <v>4.5</v>
      </c>
      <c r="AR268" s="7">
        <f t="shared" ca="1" si="552"/>
        <v>4</v>
      </c>
      <c r="AMG268" s="7"/>
      <c r="AMH268" s="7"/>
    </row>
    <row r="269" spans="1:1022">
      <c r="B269" s="14"/>
      <c r="C269" s="14" t="s">
        <v>17</v>
      </c>
      <c r="D269" s="7"/>
      <c r="E269" s="216"/>
      <c r="F269" s="7"/>
      <c r="G269" s="16">
        <f t="shared" si="565"/>
        <v>0</v>
      </c>
      <c r="H269" s="122" t="s">
        <v>68</v>
      </c>
      <c r="I269" s="122" t="s">
        <v>13</v>
      </c>
      <c r="J269" s="122" t="s">
        <v>281</v>
      </c>
      <c r="K269" s="147" t="str">
        <f>Eingabetabelle!$K$5</f>
        <v>Wasser</v>
      </c>
      <c r="L269" s="147" t="str">
        <f t="shared" si="553"/>
        <v>17x2FBHFliesenWasser</v>
      </c>
      <c r="M269" s="147">
        <f>MATCH($L269,Daten!$S$3:$S$50,0)+2</f>
        <v>11</v>
      </c>
      <c r="N269" s="17"/>
      <c r="O269" s="17"/>
      <c r="P269" s="3"/>
      <c r="Q269" s="3"/>
      <c r="R269" s="3"/>
      <c r="S269" s="3"/>
      <c r="T269" s="3"/>
      <c r="U269" s="227">
        <f>IF(T269&gt;0,T269,DH!$J$2-DH!$K$2)</f>
        <v>7</v>
      </c>
      <c r="V269" s="14">
        <f t="shared" si="554"/>
        <v>0</v>
      </c>
      <c r="W269" s="13">
        <f t="shared" si="555"/>
        <v>6000</v>
      </c>
      <c r="X269" s="15"/>
      <c r="Y269" s="218">
        <f t="shared" ca="1" si="556"/>
        <v>0</v>
      </c>
      <c r="Z269" s="134">
        <f t="shared" ca="1" si="557"/>
        <v>0</v>
      </c>
      <c r="AA269" s="134">
        <f t="shared" ca="1" si="492"/>
        <v>0</v>
      </c>
      <c r="AB269" s="233">
        <f t="shared" ca="1" si="558"/>
        <v>0</v>
      </c>
      <c r="AC269" s="233">
        <f t="shared" ca="1" si="559"/>
        <v>0</v>
      </c>
      <c r="AD269" s="7"/>
      <c r="AE269" s="152">
        <f t="shared" ca="1" si="560"/>
        <v>8.5</v>
      </c>
      <c r="AF269" s="13">
        <f ca="1">($E$1-U269/2)-INDIRECT(ADDRESS(ROW()-6,COLUMN()-2))</f>
        <v>17.5</v>
      </c>
      <c r="AG269" s="230">
        <f t="shared" ca="1" si="561"/>
        <v>0</v>
      </c>
      <c r="AH269" s="230" t="str">
        <f t="shared" si="497"/>
        <v/>
      </c>
      <c r="AI269" s="9"/>
      <c r="AL269" s="7">
        <f t="shared" ca="1" si="562"/>
        <v>8.5</v>
      </c>
      <c r="AM269" s="7">
        <f t="shared" si="563"/>
        <v>0</v>
      </c>
      <c r="AN269" s="7">
        <f t="shared" si="564"/>
        <v>0</v>
      </c>
      <c r="AO269" s="7">
        <f t="shared" ca="1" si="549"/>
        <v>7</v>
      </c>
      <c r="AP269" s="7">
        <f t="shared" ca="1" si="550"/>
        <v>5.5</v>
      </c>
      <c r="AQ269" s="7">
        <f t="shared" ca="1" si="551"/>
        <v>4.5</v>
      </c>
      <c r="AR269" s="7">
        <f t="shared" ca="1" si="552"/>
        <v>4</v>
      </c>
      <c r="AMG269" s="7"/>
      <c r="AMH269" s="7"/>
    </row>
    <row r="270" spans="1:1022">
      <c r="A270">
        <v>38</v>
      </c>
      <c r="B270" s="14" t="s">
        <v>44</v>
      </c>
      <c r="C270" s="32" t="str">
        <f ca="1">INDIRECT(ADDRESS($A270+1,2,1,1,"Eingabetabelle"))</f>
        <v>Raum_6</v>
      </c>
      <c r="D270" s="32" t="str">
        <f ca="1">IF(Eingabetabelle!$K$4="X",INDIRECT(ADDRESS(7,14,1,1,CONCATENATE($B270,"_",$C270))),INDIRECT(ADDRESS($A270+1,3,1,1,"Eingabetabelle")))</f>
        <v>Testraum</v>
      </c>
      <c r="E270" s="215">
        <f ca="1">IF(Eingabetabelle!$K$4="X",INDIRECT(ADDRESS(62,18,1,1,CONCATENATE($B270,"_",$C270))),INDIRECT(ADDRESS($A270+1,4,1,1,"Eingabetabelle")))</f>
        <v>0</v>
      </c>
      <c r="F270" s="32">
        <f ca="1">IF(Eingabetabelle!$K$4="X",INDIRECT(ADDRESS(17,7,1,1,CONCATENATE($B270,"_",$C270))),INDIRECT(ADDRESS($A270+1,5,1,1,"Eingabetabelle")))</f>
        <v>0</v>
      </c>
      <c r="G270" s="16">
        <f t="shared" si="565"/>
        <v>0</v>
      </c>
      <c r="H270" s="16"/>
      <c r="I270" s="16"/>
      <c r="J270" s="16"/>
      <c r="K270" s="147"/>
      <c r="L270" s="147"/>
      <c r="M270" s="147"/>
      <c r="N270" s="1">
        <f>SUM(N271:N276)</f>
        <v>0</v>
      </c>
      <c r="Q270" s="1">
        <f>SUM(Q271:Q276)</f>
        <v>0</v>
      </c>
      <c r="U270" s="227"/>
      <c r="V270" s="14"/>
      <c r="W270" s="13"/>
      <c r="X270" s="15">
        <f>SUM(N271:N276)</f>
        <v>0</v>
      </c>
      <c r="Y270" s="219"/>
      <c r="Z270" s="134"/>
      <c r="AA270" s="134"/>
      <c r="AB270" s="233"/>
      <c r="AC270" s="233"/>
      <c r="AD270" s="32">
        <f ca="1">IF(Eingabetabelle!$K$4="X",INDIRECT(ADDRESS(9,7,1,1,CONCATENATE($B270,"_",$C270))),INDIRECT(ADDRESS($A270+1,6,1,1,"Eingabetabelle")))</f>
        <v>24</v>
      </c>
      <c r="AE270" s="152"/>
      <c r="AF270" s="13"/>
      <c r="AG270" s="230"/>
      <c r="AH270" s="230"/>
      <c r="AI270" s="9">
        <f ca="1">SUM(AG271:AG276)</f>
        <v>0</v>
      </c>
      <c r="AJ270" s="7">
        <f ca="1">AI270-E270</f>
        <v>0</v>
      </c>
      <c r="AK270" s="237" t="str">
        <f ca="1">IF(E270&gt;0,AI270/E270,"")</f>
        <v/>
      </c>
      <c r="AMG270" s="7"/>
      <c r="AMH270" s="7"/>
    </row>
    <row r="271" spans="1:1022">
      <c r="B271" s="14"/>
      <c r="C271" s="14" t="s">
        <v>12</v>
      </c>
      <c r="D271" s="7"/>
      <c r="E271" s="216"/>
      <c r="F271" s="7"/>
      <c r="G271" s="16">
        <f t="shared" si="565"/>
        <v>0</v>
      </c>
      <c r="H271" s="122" t="s">
        <v>68</v>
      </c>
      <c r="I271" s="122" t="s">
        <v>13</v>
      </c>
      <c r="J271" s="122" t="s">
        <v>281</v>
      </c>
      <c r="K271" s="147" t="str">
        <f>Eingabetabelle!$K$5</f>
        <v>Wasser</v>
      </c>
      <c r="L271" s="147" t="str">
        <f t="shared" ref="L271:L276" si="566">H271&amp;I271&amp;J271&amp;K271</f>
        <v>17x2FBHFliesenWasser</v>
      </c>
      <c r="M271" s="147">
        <f>MATCH($L271,Daten!$S$3:$S$50,0)+2</f>
        <v>11</v>
      </c>
      <c r="N271" s="17"/>
      <c r="O271" s="17"/>
      <c r="P271" s="3"/>
      <c r="Q271" s="3"/>
      <c r="R271" s="3"/>
      <c r="S271" s="3"/>
      <c r="T271" s="3"/>
      <c r="U271" s="227">
        <f>IF(T271&gt;0,T271,DH!$J$2-DH!$K$2)</f>
        <v>7</v>
      </c>
      <c r="V271" s="14">
        <f t="shared" ref="V271:V276" si="567">SUM(N271:P271)</f>
        <v>0</v>
      </c>
      <c r="W271" s="13">
        <f t="shared" ref="W271:W276" si="568">$E$3</f>
        <v>6000</v>
      </c>
      <c r="X271" s="15"/>
      <c r="Y271" s="218">
        <f t="shared" ref="Y271:Y276" ca="1" si="569">INDIRECT(ADDRESS($M271,4,1,0,"Daten"),0)*Z271*Z271*V271</f>
        <v>0</v>
      </c>
      <c r="Z271" s="134">
        <f t="shared" ref="Z271:Z276" ca="1" si="570">AA271+AB271+AC271</f>
        <v>0</v>
      </c>
      <c r="AA271" s="134">
        <f t="shared" ca="1" si="492"/>
        <v>0</v>
      </c>
      <c r="AB271" s="233">
        <f t="shared" ref="AB271:AB276" ca="1" si="571">IF(O$285&gt;0,60*((AG$285/O$285)*O271)/(INDIRECT(ADDRESS($M271,5,1,0,"Daten"),0)*($E$1-$E$2)),0)</f>
        <v>0</v>
      </c>
      <c r="AC271" s="233">
        <f t="shared" ref="AC271:AC276" ca="1" si="572">IF(P$292&gt;0,60*(P271*AG$292/P$292)/(INDIRECT(ADDRESS($M271,5,1,0,"Daten"),0)*($E$1-$E$2)),0)</f>
        <v>0</v>
      </c>
      <c r="AD271" s="7"/>
      <c r="AE271" s="152">
        <f t="shared" ref="AE271:AE276" ca="1" si="573">AL271+AM271+AN271</f>
        <v>8.5</v>
      </c>
      <c r="AF271" s="13">
        <f ca="1">($E$1-U271/2)-INDIRECT(ADDRESS(ROW()-1,COLUMN()-2))</f>
        <v>17.5</v>
      </c>
      <c r="AG271" s="230">
        <f t="shared" ref="AG271:AG276" ca="1" si="574">$AE271*$AF271*$Q271</f>
        <v>0</v>
      </c>
      <c r="AH271" s="230" t="str">
        <f t="shared" si="497"/>
        <v/>
      </c>
      <c r="AI271" s="9"/>
      <c r="AL271" s="7">
        <f t="shared" ref="AL271:AL276" ca="1" si="575">IF($G271&lt;0.1,(($G271-0.05)*(AP271-AO271)/0.05)+AO271,0)</f>
        <v>8.5</v>
      </c>
      <c r="AM271" s="7">
        <f t="shared" ref="AM271:AM276" si="576">IF($G271&lt;0.2,IF($G271&gt;=0.1,(($G271-0.1)*(AQ271-AP271)/0.1)+AP271,0),0)</f>
        <v>0</v>
      </c>
      <c r="AN271" s="7">
        <f t="shared" ref="AN271:AN276" si="577">IF($G271&gt;=0.2,(($G271-0.2)*(AR271-AQ271)/0.3)+AQ271,0)</f>
        <v>0</v>
      </c>
      <c r="AO271" s="7">
        <f t="shared" ca="1" si="549"/>
        <v>7</v>
      </c>
      <c r="AP271" s="7">
        <f t="shared" ca="1" si="550"/>
        <v>5.5</v>
      </c>
      <c r="AQ271" s="7">
        <f t="shared" ca="1" si="551"/>
        <v>4.5</v>
      </c>
      <c r="AR271" s="7">
        <f t="shared" ca="1" si="552"/>
        <v>4</v>
      </c>
      <c r="AMG271" s="7"/>
      <c r="AMH271" s="7"/>
    </row>
    <row r="272" spans="1:1022">
      <c r="B272" s="14"/>
      <c r="C272" s="14" t="s">
        <v>14</v>
      </c>
      <c r="D272" s="7"/>
      <c r="E272" s="216"/>
      <c r="F272" s="7"/>
      <c r="G272" s="16">
        <f t="shared" si="565"/>
        <v>0</v>
      </c>
      <c r="H272" s="122" t="s">
        <v>68</v>
      </c>
      <c r="I272" s="122" t="s">
        <v>13</v>
      </c>
      <c r="J272" s="122" t="s">
        <v>281</v>
      </c>
      <c r="K272" s="147" t="str">
        <f>Eingabetabelle!$K$5</f>
        <v>Wasser</v>
      </c>
      <c r="L272" s="147" t="str">
        <f t="shared" si="566"/>
        <v>17x2FBHFliesenWasser</v>
      </c>
      <c r="M272" s="147">
        <f>MATCH($L272,Daten!$S$3:$S$50,0)+2</f>
        <v>11</v>
      </c>
      <c r="N272" s="17"/>
      <c r="O272" s="17"/>
      <c r="P272" s="3"/>
      <c r="Q272" s="3"/>
      <c r="R272" s="3"/>
      <c r="S272" s="3"/>
      <c r="T272" s="3"/>
      <c r="U272" s="227">
        <f>IF(T272&gt;0,T272,DH!$J$2-DH!$K$2)</f>
        <v>7</v>
      </c>
      <c r="V272" s="14">
        <f t="shared" si="567"/>
        <v>0</v>
      </c>
      <c r="W272" s="13">
        <f t="shared" si="568"/>
        <v>6000</v>
      </c>
      <c r="X272" s="15"/>
      <c r="Y272" s="218">
        <f t="shared" ca="1" si="569"/>
        <v>0</v>
      </c>
      <c r="Z272" s="134">
        <f t="shared" ca="1" si="570"/>
        <v>0</v>
      </c>
      <c r="AA272" s="134">
        <f t="shared" ca="1" si="492"/>
        <v>0</v>
      </c>
      <c r="AB272" s="233">
        <f t="shared" ca="1" si="571"/>
        <v>0</v>
      </c>
      <c r="AC272" s="233">
        <f t="shared" ca="1" si="572"/>
        <v>0</v>
      </c>
      <c r="AD272" s="7"/>
      <c r="AE272" s="152">
        <f t="shared" ca="1" si="573"/>
        <v>8.5</v>
      </c>
      <c r="AF272" s="13">
        <f ca="1">($E$1-U272/2)-INDIRECT(ADDRESS(ROW()-2,COLUMN()-2))</f>
        <v>17.5</v>
      </c>
      <c r="AG272" s="230">
        <f t="shared" ca="1" si="574"/>
        <v>0</v>
      </c>
      <c r="AH272" s="230" t="str">
        <f t="shared" si="497"/>
        <v/>
      </c>
      <c r="AI272" s="9"/>
      <c r="AL272" s="7">
        <f t="shared" ca="1" si="575"/>
        <v>8.5</v>
      </c>
      <c r="AM272" s="7">
        <f t="shared" si="576"/>
        <v>0</v>
      </c>
      <c r="AN272" s="7">
        <f t="shared" si="577"/>
        <v>0</v>
      </c>
      <c r="AO272" s="7">
        <f t="shared" ca="1" si="549"/>
        <v>7</v>
      </c>
      <c r="AP272" s="7">
        <f t="shared" ca="1" si="550"/>
        <v>5.5</v>
      </c>
      <c r="AQ272" s="7">
        <f t="shared" ca="1" si="551"/>
        <v>4.5</v>
      </c>
      <c r="AR272" s="7">
        <f t="shared" ca="1" si="552"/>
        <v>4</v>
      </c>
      <c r="AMG272" s="7"/>
      <c r="AMH272" s="7"/>
    </row>
    <row r="273" spans="1:1022">
      <c r="B273" s="14"/>
      <c r="C273" s="14" t="s">
        <v>15</v>
      </c>
      <c r="D273" s="7"/>
      <c r="E273" s="216"/>
      <c r="F273" s="7"/>
      <c r="G273" s="16">
        <f t="shared" si="565"/>
        <v>0</v>
      </c>
      <c r="H273" s="122" t="s">
        <v>68</v>
      </c>
      <c r="I273" s="122" t="s">
        <v>13</v>
      </c>
      <c r="J273" s="122" t="s">
        <v>281</v>
      </c>
      <c r="K273" s="147" t="str">
        <f>Eingabetabelle!$K$5</f>
        <v>Wasser</v>
      </c>
      <c r="L273" s="147" t="str">
        <f t="shared" si="566"/>
        <v>17x2FBHFliesenWasser</v>
      </c>
      <c r="M273" s="147">
        <f>MATCH($L273,Daten!$S$3:$S$50,0)+2</f>
        <v>11</v>
      </c>
      <c r="N273" s="17"/>
      <c r="O273" s="17"/>
      <c r="P273" s="3"/>
      <c r="Q273" s="3"/>
      <c r="R273" s="3"/>
      <c r="S273" s="3"/>
      <c r="T273" s="3"/>
      <c r="U273" s="227">
        <f>IF(T273&gt;0,T273,DH!$J$2-DH!$K$2)</f>
        <v>7</v>
      </c>
      <c r="V273" s="14">
        <f t="shared" si="567"/>
        <v>0</v>
      </c>
      <c r="W273" s="13">
        <f t="shared" si="568"/>
        <v>6000</v>
      </c>
      <c r="X273" s="15"/>
      <c r="Y273" s="218">
        <f t="shared" ca="1" si="569"/>
        <v>0</v>
      </c>
      <c r="Z273" s="134">
        <f t="shared" ca="1" si="570"/>
        <v>0</v>
      </c>
      <c r="AA273" s="134">
        <f t="shared" ca="1" si="492"/>
        <v>0</v>
      </c>
      <c r="AB273" s="233">
        <f t="shared" ca="1" si="571"/>
        <v>0</v>
      </c>
      <c r="AC273" s="233">
        <f t="shared" ca="1" si="572"/>
        <v>0</v>
      </c>
      <c r="AD273" s="7"/>
      <c r="AE273" s="152">
        <f t="shared" ca="1" si="573"/>
        <v>8.5</v>
      </c>
      <c r="AF273" s="13">
        <f ca="1">($E$1-U273/2)-INDIRECT(ADDRESS(ROW()-3,COLUMN()-2))</f>
        <v>17.5</v>
      </c>
      <c r="AG273" s="230">
        <f t="shared" ca="1" si="574"/>
        <v>0</v>
      </c>
      <c r="AH273" s="230" t="str">
        <f t="shared" si="497"/>
        <v/>
      </c>
      <c r="AI273" s="9"/>
      <c r="AL273" s="7">
        <f t="shared" ca="1" si="575"/>
        <v>8.5</v>
      </c>
      <c r="AM273" s="7">
        <f t="shared" si="576"/>
        <v>0</v>
      </c>
      <c r="AN273" s="7">
        <f t="shared" si="577"/>
        <v>0</v>
      </c>
      <c r="AO273" s="7">
        <f t="shared" ca="1" si="549"/>
        <v>7</v>
      </c>
      <c r="AP273" s="7">
        <f t="shared" ca="1" si="550"/>
        <v>5.5</v>
      </c>
      <c r="AQ273" s="7">
        <f t="shared" ca="1" si="551"/>
        <v>4.5</v>
      </c>
      <c r="AR273" s="7">
        <f t="shared" ca="1" si="552"/>
        <v>4</v>
      </c>
      <c r="AMG273" s="7"/>
      <c r="AMH273" s="7"/>
    </row>
    <row r="274" spans="1:1022">
      <c r="B274" s="14"/>
      <c r="C274" s="14" t="s">
        <v>15</v>
      </c>
      <c r="D274" s="7"/>
      <c r="E274" s="216"/>
      <c r="F274" s="7"/>
      <c r="G274" s="16">
        <f t="shared" si="565"/>
        <v>0</v>
      </c>
      <c r="H274" s="122" t="s">
        <v>68</v>
      </c>
      <c r="I274" s="122" t="s">
        <v>13</v>
      </c>
      <c r="J274" s="122" t="s">
        <v>281</v>
      </c>
      <c r="K274" s="147" t="str">
        <f>Eingabetabelle!$K$5</f>
        <v>Wasser</v>
      </c>
      <c r="L274" s="147" t="str">
        <f t="shared" si="566"/>
        <v>17x2FBHFliesenWasser</v>
      </c>
      <c r="M274" s="147">
        <f>MATCH($L274,Daten!$S$3:$S$50,0)+2</f>
        <v>11</v>
      </c>
      <c r="N274" s="17"/>
      <c r="O274" s="17"/>
      <c r="P274" s="3"/>
      <c r="Q274" s="3"/>
      <c r="R274" s="3"/>
      <c r="S274" s="3"/>
      <c r="T274" s="3"/>
      <c r="U274" s="227">
        <f>IF(T274&gt;0,T274,DH!$J$2-DH!$K$2)</f>
        <v>7</v>
      </c>
      <c r="V274" s="14">
        <f t="shared" si="567"/>
        <v>0</v>
      </c>
      <c r="W274" s="13">
        <f t="shared" si="568"/>
        <v>6000</v>
      </c>
      <c r="X274" s="15"/>
      <c r="Y274" s="218">
        <f t="shared" ca="1" si="569"/>
        <v>0</v>
      </c>
      <c r="Z274" s="134">
        <f t="shared" ca="1" si="570"/>
        <v>0</v>
      </c>
      <c r="AA274" s="134">
        <f t="shared" ca="1" si="492"/>
        <v>0</v>
      </c>
      <c r="AB274" s="233">
        <f t="shared" ca="1" si="571"/>
        <v>0</v>
      </c>
      <c r="AC274" s="233">
        <f t="shared" ca="1" si="572"/>
        <v>0</v>
      </c>
      <c r="AD274" s="7"/>
      <c r="AE274" s="152">
        <f t="shared" ca="1" si="573"/>
        <v>8.5</v>
      </c>
      <c r="AF274" s="13">
        <f ca="1">($E$1-U274/2)-INDIRECT(ADDRESS(ROW()-4,COLUMN()-2))</f>
        <v>17.5</v>
      </c>
      <c r="AG274" s="230">
        <f t="shared" ca="1" si="574"/>
        <v>0</v>
      </c>
      <c r="AH274" s="230" t="str">
        <f t="shared" si="497"/>
        <v/>
      </c>
      <c r="AI274" s="9"/>
      <c r="AL274" s="7">
        <f t="shared" ca="1" si="575"/>
        <v>8.5</v>
      </c>
      <c r="AM274" s="7">
        <f t="shared" si="576"/>
        <v>0</v>
      </c>
      <c r="AN274" s="7">
        <f t="shared" si="577"/>
        <v>0</v>
      </c>
      <c r="AO274" s="7">
        <f t="shared" ca="1" si="549"/>
        <v>7</v>
      </c>
      <c r="AP274" s="7">
        <f t="shared" ca="1" si="550"/>
        <v>5.5</v>
      </c>
      <c r="AQ274" s="7">
        <f t="shared" ca="1" si="551"/>
        <v>4.5</v>
      </c>
      <c r="AR274" s="7">
        <f t="shared" ca="1" si="552"/>
        <v>4</v>
      </c>
      <c r="AMG274" s="7"/>
      <c r="AMH274" s="7"/>
    </row>
    <row r="275" spans="1:1022">
      <c r="B275" s="14"/>
      <c r="C275" s="14" t="s">
        <v>16</v>
      </c>
      <c r="D275" s="7"/>
      <c r="E275" s="216"/>
      <c r="F275" s="7"/>
      <c r="G275" s="16">
        <f t="shared" si="565"/>
        <v>0</v>
      </c>
      <c r="H275" s="122" t="s">
        <v>68</v>
      </c>
      <c r="I275" s="122" t="s">
        <v>13</v>
      </c>
      <c r="J275" s="122" t="s">
        <v>281</v>
      </c>
      <c r="K275" s="147" t="str">
        <f>Eingabetabelle!$K$5</f>
        <v>Wasser</v>
      </c>
      <c r="L275" s="147" t="str">
        <f t="shared" si="566"/>
        <v>17x2FBHFliesenWasser</v>
      </c>
      <c r="M275" s="147">
        <f>MATCH($L275,Daten!$S$3:$S$50,0)+2</f>
        <v>11</v>
      </c>
      <c r="N275" s="17"/>
      <c r="O275" s="17"/>
      <c r="P275" s="3"/>
      <c r="Q275" s="3"/>
      <c r="R275" s="3"/>
      <c r="S275" s="3"/>
      <c r="T275" s="3"/>
      <c r="U275" s="227">
        <f>IF(T275&gt;0,T275,DH!$J$2-DH!$K$2)</f>
        <v>7</v>
      </c>
      <c r="V275" s="14">
        <f t="shared" si="567"/>
        <v>0</v>
      </c>
      <c r="W275" s="13">
        <f t="shared" si="568"/>
        <v>6000</v>
      </c>
      <c r="X275" s="15"/>
      <c r="Y275" s="218">
        <f t="shared" ca="1" si="569"/>
        <v>0</v>
      </c>
      <c r="Z275" s="134">
        <f t="shared" ca="1" si="570"/>
        <v>0</v>
      </c>
      <c r="AA275" s="134">
        <f t="shared" ca="1" si="492"/>
        <v>0</v>
      </c>
      <c r="AB275" s="233">
        <f t="shared" ca="1" si="571"/>
        <v>0</v>
      </c>
      <c r="AC275" s="233">
        <f t="shared" ca="1" si="572"/>
        <v>0</v>
      </c>
      <c r="AD275" s="7"/>
      <c r="AE275" s="152">
        <f t="shared" ca="1" si="573"/>
        <v>8.5</v>
      </c>
      <c r="AF275" s="13">
        <f ca="1">($E$1-U275/2)-INDIRECT(ADDRESS(ROW()-5,COLUMN()-2))</f>
        <v>17.5</v>
      </c>
      <c r="AG275" s="230">
        <f t="shared" ca="1" si="574"/>
        <v>0</v>
      </c>
      <c r="AH275" s="230" t="str">
        <f t="shared" si="497"/>
        <v/>
      </c>
      <c r="AI275" s="9"/>
      <c r="AL275" s="7">
        <f t="shared" ca="1" si="575"/>
        <v>8.5</v>
      </c>
      <c r="AM275" s="7">
        <f t="shared" si="576"/>
        <v>0</v>
      </c>
      <c r="AN275" s="7">
        <f t="shared" si="577"/>
        <v>0</v>
      </c>
      <c r="AO275" s="7">
        <f t="shared" ca="1" si="549"/>
        <v>7</v>
      </c>
      <c r="AP275" s="7">
        <f t="shared" ca="1" si="550"/>
        <v>5.5</v>
      </c>
      <c r="AQ275" s="7">
        <f t="shared" ca="1" si="551"/>
        <v>4.5</v>
      </c>
      <c r="AR275" s="7">
        <f t="shared" ca="1" si="552"/>
        <v>4</v>
      </c>
      <c r="AMG275" s="7"/>
      <c r="AMH275" s="7"/>
    </row>
    <row r="276" spans="1:1022">
      <c r="B276" s="14"/>
      <c r="C276" s="14" t="s">
        <v>17</v>
      </c>
      <c r="D276" s="7"/>
      <c r="E276" s="216"/>
      <c r="F276" s="7"/>
      <c r="G276" s="16">
        <f t="shared" si="565"/>
        <v>0</v>
      </c>
      <c r="H276" s="122" t="s">
        <v>68</v>
      </c>
      <c r="I276" s="122" t="s">
        <v>13</v>
      </c>
      <c r="J276" s="122" t="s">
        <v>281</v>
      </c>
      <c r="K276" s="147" t="str">
        <f>Eingabetabelle!$K$5</f>
        <v>Wasser</v>
      </c>
      <c r="L276" s="147" t="str">
        <f t="shared" si="566"/>
        <v>17x2FBHFliesenWasser</v>
      </c>
      <c r="M276" s="147">
        <f>MATCH($L276,Daten!$S$3:$S$50,0)+2</f>
        <v>11</v>
      </c>
      <c r="N276" s="17"/>
      <c r="O276" s="17"/>
      <c r="P276" s="3"/>
      <c r="Q276" s="3"/>
      <c r="R276" s="3"/>
      <c r="S276" s="3"/>
      <c r="T276" s="3"/>
      <c r="U276" s="227">
        <f>IF(T276&gt;0,T276,DH!$J$2-DH!$K$2)</f>
        <v>7</v>
      </c>
      <c r="V276" s="14">
        <f t="shared" si="567"/>
        <v>0</v>
      </c>
      <c r="W276" s="13">
        <f t="shared" si="568"/>
        <v>6000</v>
      </c>
      <c r="X276" s="15"/>
      <c r="Y276" s="218">
        <f t="shared" ca="1" si="569"/>
        <v>0</v>
      </c>
      <c r="Z276" s="134">
        <f t="shared" ca="1" si="570"/>
        <v>0</v>
      </c>
      <c r="AA276" s="134">
        <f t="shared" ca="1" si="492"/>
        <v>0</v>
      </c>
      <c r="AB276" s="233">
        <f t="shared" ca="1" si="571"/>
        <v>0</v>
      </c>
      <c r="AC276" s="233">
        <f t="shared" ca="1" si="572"/>
        <v>0</v>
      </c>
      <c r="AD276" s="7"/>
      <c r="AE276" s="152">
        <f t="shared" ca="1" si="573"/>
        <v>8.5</v>
      </c>
      <c r="AF276" s="13">
        <f ca="1">($E$1-U276/2)-INDIRECT(ADDRESS(ROW()-6,COLUMN()-2))</f>
        <v>17.5</v>
      </c>
      <c r="AG276" s="230">
        <f t="shared" ca="1" si="574"/>
        <v>0</v>
      </c>
      <c r="AH276" s="230" t="str">
        <f t="shared" si="497"/>
        <v/>
      </c>
      <c r="AI276" s="9"/>
      <c r="AL276" s="7">
        <f t="shared" ca="1" si="575"/>
        <v>8.5</v>
      </c>
      <c r="AM276" s="7">
        <f t="shared" si="576"/>
        <v>0</v>
      </c>
      <c r="AN276" s="7">
        <f t="shared" si="577"/>
        <v>0</v>
      </c>
      <c r="AO276" s="7">
        <f t="shared" ca="1" si="549"/>
        <v>7</v>
      </c>
      <c r="AP276" s="7">
        <f t="shared" ca="1" si="550"/>
        <v>5.5</v>
      </c>
      <c r="AQ276" s="7">
        <f t="shared" ca="1" si="551"/>
        <v>4.5</v>
      </c>
      <c r="AR276" s="7">
        <f t="shared" ca="1" si="552"/>
        <v>4</v>
      </c>
      <c r="AMG276" s="7"/>
      <c r="AMH276" s="7"/>
    </row>
    <row r="277" spans="1:1022">
      <c r="A277">
        <v>39</v>
      </c>
      <c r="B277" s="14" t="s">
        <v>44</v>
      </c>
      <c r="C277" s="32" t="str">
        <f ca="1">INDIRECT(ADDRESS($A277+1,2,1,1,"Eingabetabelle"))</f>
        <v>Raum_7</v>
      </c>
      <c r="D277" s="32" t="str">
        <f ca="1">IF(Eingabetabelle!$K$4="X",INDIRECT(ADDRESS(7,14,1,1,CONCATENATE($B277,"_",$C277))),INDIRECT(ADDRESS($A277+1,3,1,1,"Eingabetabelle")))</f>
        <v>Testraum</v>
      </c>
      <c r="E277" s="215">
        <f ca="1">IF(Eingabetabelle!$K$4="X",INDIRECT(ADDRESS(62,18,1,1,CONCATENATE($B277,"_",$C277))),INDIRECT(ADDRESS($A277+1,4,1,1,"Eingabetabelle")))</f>
        <v>0</v>
      </c>
      <c r="F277" s="32">
        <f ca="1">IF(Eingabetabelle!$K$4="X",INDIRECT(ADDRESS(17,7,1,1,CONCATENATE($B277,"_",$C277))),INDIRECT(ADDRESS($A277+1,5,1,1,"Eingabetabelle")))</f>
        <v>0</v>
      </c>
      <c r="G277" s="16">
        <f t="shared" si="565"/>
        <v>0</v>
      </c>
      <c r="H277" s="16"/>
      <c r="I277" s="16"/>
      <c r="J277" s="16"/>
      <c r="K277" s="147"/>
      <c r="L277" s="147"/>
      <c r="M277" s="147"/>
      <c r="N277" s="1">
        <f>SUM(N278:N283)</f>
        <v>0</v>
      </c>
      <c r="Q277" s="1">
        <f>SUM(Q278:Q283)</f>
        <v>0</v>
      </c>
      <c r="U277" s="227"/>
      <c r="V277" s="14"/>
      <c r="W277" s="13"/>
      <c r="X277" s="15">
        <f>SUM(N278:N283)</f>
        <v>0</v>
      </c>
      <c r="Y277" s="219"/>
      <c r="Z277" s="134"/>
      <c r="AA277" s="134"/>
      <c r="AB277" s="233"/>
      <c r="AC277" s="233"/>
      <c r="AD277" s="32">
        <f ca="1">IF(Eingabetabelle!$K$4="X",INDIRECT(ADDRESS(9,7,1,1,CONCATENATE($B277,"_",$C277))),INDIRECT(ADDRESS($A277+1,6,1,1,"Eingabetabelle")))</f>
        <v>24</v>
      </c>
      <c r="AE277" s="152"/>
      <c r="AF277" s="13"/>
      <c r="AG277" s="230"/>
      <c r="AH277" s="230"/>
      <c r="AI277" s="9">
        <f ca="1">SUM(AG278:AG283)</f>
        <v>0</v>
      </c>
      <c r="AJ277" s="7">
        <f ca="1">AI277-E277</f>
        <v>0</v>
      </c>
      <c r="AK277" s="237" t="str">
        <f ca="1">IF(E277&gt;0,AI277/E277,"")</f>
        <v/>
      </c>
      <c r="AMG277" s="7"/>
      <c r="AMH277" s="7"/>
    </row>
    <row r="278" spans="1:1022">
      <c r="B278" s="14"/>
      <c r="C278" s="14" t="s">
        <v>12</v>
      </c>
      <c r="D278" s="7"/>
      <c r="E278" s="216"/>
      <c r="F278" s="7"/>
      <c r="G278" s="16">
        <f t="shared" si="565"/>
        <v>0</v>
      </c>
      <c r="H278" s="122" t="s">
        <v>68</v>
      </c>
      <c r="I278" s="122" t="s">
        <v>13</v>
      </c>
      <c r="J278" s="122" t="s">
        <v>281</v>
      </c>
      <c r="K278" s="147" t="str">
        <f>Eingabetabelle!$K$5</f>
        <v>Wasser</v>
      </c>
      <c r="L278" s="147" t="str">
        <f t="shared" ref="L278:L283" si="578">H278&amp;I278&amp;J278&amp;K278</f>
        <v>17x2FBHFliesenWasser</v>
      </c>
      <c r="M278" s="147">
        <f>MATCH($L278,Daten!$S$3:$S$50,0)+2</f>
        <v>11</v>
      </c>
      <c r="N278" s="17"/>
      <c r="O278" s="17"/>
      <c r="P278" s="3"/>
      <c r="Q278" s="3"/>
      <c r="R278" s="3"/>
      <c r="S278" s="3"/>
      <c r="T278" s="3"/>
      <c r="U278" s="227">
        <f>IF(T278&gt;0,T278,DH!$J$2-DH!$K$2)</f>
        <v>7</v>
      </c>
      <c r="V278" s="14">
        <f t="shared" ref="V278:V283" si="579">SUM(N278:P278)</f>
        <v>0</v>
      </c>
      <c r="W278" s="13">
        <f t="shared" ref="W278:W283" si="580">$E$3</f>
        <v>6000</v>
      </c>
      <c r="X278" s="15"/>
      <c r="Y278" s="218">
        <f t="shared" ref="Y278:Y283" ca="1" si="581">INDIRECT(ADDRESS($M278,4,1,0,"Daten"),0)*Z278*Z278*V278</f>
        <v>0</v>
      </c>
      <c r="Z278" s="134">
        <f t="shared" ref="Z278:Z283" ca="1" si="582">AA278+AB278+AC278</f>
        <v>0</v>
      </c>
      <c r="AA278" s="134">
        <f t="shared" ca="1" si="492"/>
        <v>0</v>
      </c>
      <c r="AB278" s="233">
        <f t="shared" ref="AB278:AB283" ca="1" si="583">IF(O$285&gt;0,60*((AG$285/O$285)*O278)/(INDIRECT(ADDRESS($M278,5,1,0,"Daten"),0)*($E$1-$E$2)),0)</f>
        <v>0</v>
      </c>
      <c r="AC278" s="233">
        <f t="shared" ref="AC278:AC283" ca="1" si="584">IF(P$292&gt;0,60*(P278*AG$292/P$292)/(INDIRECT(ADDRESS($M278,5,1,0,"Daten"),0)*($E$1-$E$2)),0)</f>
        <v>0</v>
      </c>
      <c r="AD278" s="7"/>
      <c r="AE278" s="152">
        <f t="shared" ref="AE278:AE283" ca="1" si="585">AL278+AM278+AN278</f>
        <v>8.5</v>
      </c>
      <c r="AF278" s="13">
        <f ca="1">($E$1-U278/2)-INDIRECT(ADDRESS(ROW()-1,COLUMN()-2))</f>
        <v>17.5</v>
      </c>
      <c r="AG278" s="230">
        <f t="shared" ref="AG278:AG283" ca="1" si="586">$AE278*$AF278*$Q278</f>
        <v>0</v>
      </c>
      <c r="AH278" s="230" t="str">
        <f t="shared" si="497"/>
        <v/>
      </c>
      <c r="AI278" s="9"/>
      <c r="AL278" s="7">
        <f t="shared" ref="AL278:AL283" ca="1" si="587">IF($G278&lt;0.1,(($G278-0.05)*(AP278-AO278)/0.05)+AO278,0)</f>
        <v>8.5</v>
      </c>
      <c r="AM278" s="7">
        <f t="shared" ref="AM278:AM283" si="588">IF($G278&lt;0.2,IF($G278&gt;=0.1,(($G278-0.1)*(AQ278-AP278)/0.1)+AP278,0),0)</f>
        <v>0</v>
      </c>
      <c r="AN278" s="7">
        <f t="shared" ref="AN278:AN283" si="589">IF($G278&gt;=0.2,(($G278-0.2)*(AR278-AQ278)/0.3)+AQ278,0)</f>
        <v>0</v>
      </c>
      <c r="AO278" s="7">
        <f t="shared" ca="1" si="549"/>
        <v>7</v>
      </c>
      <c r="AP278" s="7">
        <f t="shared" ca="1" si="550"/>
        <v>5.5</v>
      </c>
      <c r="AQ278" s="7">
        <f t="shared" ca="1" si="551"/>
        <v>4.5</v>
      </c>
      <c r="AR278" s="7">
        <f t="shared" ca="1" si="552"/>
        <v>4</v>
      </c>
      <c r="AMG278" s="7"/>
      <c r="AMH278" s="7"/>
    </row>
    <row r="279" spans="1:1022">
      <c r="B279" s="14"/>
      <c r="C279" s="14" t="s">
        <v>14</v>
      </c>
      <c r="D279" s="7"/>
      <c r="E279" s="216"/>
      <c r="F279" s="7"/>
      <c r="G279" s="16">
        <f t="shared" si="565"/>
        <v>0</v>
      </c>
      <c r="H279" s="122" t="s">
        <v>68</v>
      </c>
      <c r="I279" s="122" t="s">
        <v>13</v>
      </c>
      <c r="J279" s="122" t="s">
        <v>281</v>
      </c>
      <c r="K279" s="147" t="str">
        <f>Eingabetabelle!$K$5</f>
        <v>Wasser</v>
      </c>
      <c r="L279" s="147" t="str">
        <f t="shared" si="578"/>
        <v>17x2FBHFliesenWasser</v>
      </c>
      <c r="M279" s="147">
        <f>MATCH($L279,Daten!$S$3:$S$50,0)+2</f>
        <v>11</v>
      </c>
      <c r="N279" s="17"/>
      <c r="O279" s="17"/>
      <c r="P279" s="3"/>
      <c r="Q279" s="3"/>
      <c r="R279" s="3"/>
      <c r="S279" s="3"/>
      <c r="T279" s="3"/>
      <c r="U279" s="227">
        <f>IF(T279&gt;0,T279,DH!$J$2-DH!$K$2)</f>
        <v>7</v>
      </c>
      <c r="V279" s="14">
        <f t="shared" si="579"/>
        <v>0</v>
      </c>
      <c r="W279" s="13">
        <f t="shared" si="580"/>
        <v>6000</v>
      </c>
      <c r="X279" s="15"/>
      <c r="Y279" s="218">
        <f t="shared" ca="1" si="581"/>
        <v>0</v>
      </c>
      <c r="Z279" s="134">
        <f t="shared" ca="1" si="582"/>
        <v>0</v>
      </c>
      <c r="AA279" s="134">
        <f t="shared" ca="1" si="492"/>
        <v>0</v>
      </c>
      <c r="AB279" s="233">
        <f t="shared" ca="1" si="583"/>
        <v>0</v>
      </c>
      <c r="AC279" s="233">
        <f t="shared" ca="1" si="584"/>
        <v>0</v>
      </c>
      <c r="AD279" s="7"/>
      <c r="AE279" s="152">
        <f t="shared" ca="1" si="585"/>
        <v>8.5</v>
      </c>
      <c r="AF279" s="13">
        <f ca="1">($E$1-U279/2)-INDIRECT(ADDRESS(ROW()-2,COLUMN()-2))</f>
        <v>17.5</v>
      </c>
      <c r="AG279" s="230">
        <f t="shared" ca="1" si="586"/>
        <v>0</v>
      </c>
      <c r="AH279" s="230" t="str">
        <f t="shared" si="497"/>
        <v/>
      </c>
      <c r="AI279" s="9"/>
      <c r="AL279" s="7">
        <f t="shared" ca="1" si="587"/>
        <v>8.5</v>
      </c>
      <c r="AM279" s="7">
        <f t="shared" si="588"/>
        <v>0</v>
      </c>
      <c r="AN279" s="7">
        <f t="shared" si="589"/>
        <v>0</v>
      </c>
      <c r="AO279" s="7">
        <f t="shared" ca="1" si="549"/>
        <v>7</v>
      </c>
      <c r="AP279" s="7">
        <f t="shared" ca="1" si="550"/>
        <v>5.5</v>
      </c>
      <c r="AQ279" s="7">
        <f t="shared" ca="1" si="551"/>
        <v>4.5</v>
      </c>
      <c r="AR279" s="7">
        <f t="shared" ca="1" si="552"/>
        <v>4</v>
      </c>
      <c r="AMG279" s="7"/>
      <c r="AMH279" s="7"/>
    </row>
    <row r="280" spans="1:1022">
      <c r="B280" s="14"/>
      <c r="C280" s="14" t="s">
        <v>15</v>
      </c>
      <c r="D280" s="7"/>
      <c r="E280" s="216"/>
      <c r="F280" s="7"/>
      <c r="G280" s="16">
        <f t="shared" si="565"/>
        <v>0</v>
      </c>
      <c r="H280" s="122" t="s">
        <v>68</v>
      </c>
      <c r="I280" s="122" t="s">
        <v>13</v>
      </c>
      <c r="J280" s="122" t="s">
        <v>281</v>
      </c>
      <c r="K280" s="147" t="str">
        <f>Eingabetabelle!$K$5</f>
        <v>Wasser</v>
      </c>
      <c r="L280" s="147" t="str">
        <f t="shared" si="578"/>
        <v>17x2FBHFliesenWasser</v>
      </c>
      <c r="M280" s="147">
        <f>MATCH($L280,Daten!$S$3:$S$50,0)+2</f>
        <v>11</v>
      </c>
      <c r="N280" s="17"/>
      <c r="O280" s="17"/>
      <c r="P280" s="3"/>
      <c r="Q280" s="3"/>
      <c r="R280" s="3"/>
      <c r="S280" s="3"/>
      <c r="T280" s="3"/>
      <c r="U280" s="227">
        <f>IF(T280&gt;0,T280,DH!$J$2-DH!$K$2)</f>
        <v>7</v>
      </c>
      <c r="V280" s="14">
        <f t="shared" si="579"/>
        <v>0</v>
      </c>
      <c r="W280" s="13">
        <f t="shared" si="580"/>
        <v>6000</v>
      </c>
      <c r="X280" s="15"/>
      <c r="Y280" s="218">
        <f t="shared" ca="1" si="581"/>
        <v>0</v>
      </c>
      <c r="Z280" s="134">
        <f t="shared" ca="1" si="582"/>
        <v>0</v>
      </c>
      <c r="AA280" s="134">
        <f t="shared" ca="1" si="492"/>
        <v>0</v>
      </c>
      <c r="AB280" s="233">
        <f t="shared" ca="1" si="583"/>
        <v>0</v>
      </c>
      <c r="AC280" s="233">
        <f t="shared" ca="1" si="584"/>
        <v>0</v>
      </c>
      <c r="AD280" s="7"/>
      <c r="AE280" s="152">
        <f t="shared" ca="1" si="585"/>
        <v>8.5</v>
      </c>
      <c r="AF280" s="13">
        <f ca="1">($E$1-U280/2)-INDIRECT(ADDRESS(ROW()-3,COLUMN()-2))</f>
        <v>17.5</v>
      </c>
      <c r="AG280" s="230">
        <f t="shared" ca="1" si="586"/>
        <v>0</v>
      </c>
      <c r="AH280" s="230" t="str">
        <f t="shared" si="497"/>
        <v/>
      </c>
      <c r="AI280" s="9"/>
      <c r="AL280" s="7">
        <f t="shared" ca="1" si="587"/>
        <v>8.5</v>
      </c>
      <c r="AM280" s="7">
        <f t="shared" si="588"/>
        <v>0</v>
      </c>
      <c r="AN280" s="7">
        <f t="shared" si="589"/>
        <v>0</v>
      </c>
      <c r="AO280" s="7">
        <f t="shared" ca="1" si="549"/>
        <v>7</v>
      </c>
      <c r="AP280" s="7">
        <f t="shared" ca="1" si="550"/>
        <v>5.5</v>
      </c>
      <c r="AQ280" s="7">
        <f t="shared" ca="1" si="551"/>
        <v>4.5</v>
      </c>
      <c r="AR280" s="7">
        <f t="shared" ca="1" si="552"/>
        <v>4</v>
      </c>
      <c r="AMG280" s="7"/>
      <c r="AMH280" s="7"/>
    </row>
    <row r="281" spans="1:1022">
      <c r="B281" s="14"/>
      <c r="C281" s="14" t="s">
        <v>15</v>
      </c>
      <c r="D281" s="7"/>
      <c r="E281" s="216"/>
      <c r="F281" s="7"/>
      <c r="G281" s="16">
        <f t="shared" si="565"/>
        <v>0</v>
      </c>
      <c r="H281" s="122" t="s">
        <v>68</v>
      </c>
      <c r="I281" s="122" t="s">
        <v>13</v>
      </c>
      <c r="J281" s="122" t="s">
        <v>281</v>
      </c>
      <c r="K281" s="147" t="str">
        <f>Eingabetabelle!$K$5</f>
        <v>Wasser</v>
      </c>
      <c r="L281" s="147" t="str">
        <f t="shared" si="578"/>
        <v>17x2FBHFliesenWasser</v>
      </c>
      <c r="M281" s="147">
        <f>MATCH($L281,Daten!$S$3:$S$50,0)+2</f>
        <v>11</v>
      </c>
      <c r="N281" s="17"/>
      <c r="O281" s="17"/>
      <c r="P281" s="3"/>
      <c r="Q281" s="3"/>
      <c r="R281" s="3"/>
      <c r="S281" s="3"/>
      <c r="T281" s="3"/>
      <c r="U281" s="227">
        <f>IF(T281&gt;0,T281,DH!$J$2-DH!$K$2)</f>
        <v>7</v>
      </c>
      <c r="V281" s="14">
        <f t="shared" si="579"/>
        <v>0</v>
      </c>
      <c r="W281" s="13">
        <f t="shared" si="580"/>
        <v>6000</v>
      </c>
      <c r="X281" s="15"/>
      <c r="Y281" s="218">
        <f t="shared" ca="1" si="581"/>
        <v>0</v>
      </c>
      <c r="Z281" s="134">
        <f t="shared" ca="1" si="582"/>
        <v>0</v>
      </c>
      <c r="AA281" s="134">
        <f t="shared" ca="1" si="492"/>
        <v>0</v>
      </c>
      <c r="AB281" s="233">
        <f t="shared" ca="1" si="583"/>
        <v>0</v>
      </c>
      <c r="AC281" s="233">
        <f t="shared" ca="1" si="584"/>
        <v>0</v>
      </c>
      <c r="AD281" s="7"/>
      <c r="AE281" s="152">
        <f t="shared" ca="1" si="585"/>
        <v>8.5</v>
      </c>
      <c r="AF281" s="13">
        <f ca="1">($E$1-U281/2)-INDIRECT(ADDRESS(ROW()-4,COLUMN()-2))</f>
        <v>17.5</v>
      </c>
      <c r="AG281" s="230">
        <f t="shared" ca="1" si="586"/>
        <v>0</v>
      </c>
      <c r="AH281" s="230" t="str">
        <f t="shared" si="497"/>
        <v/>
      </c>
      <c r="AI281" s="9"/>
      <c r="AL281" s="7">
        <f t="shared" ca="1" si="587"/>
        <v>8.5</v>
      </c>
      <c r="AM281" s="7">
        <f t="shared" si="588"/>
        <v>0</v>
      </c>
      <c r="AN281" s="7">
        <f t="shared" si="589"/>
        <v>0</v>
      </c>
      <c r="AO281" s="7">
        <f t="shared" ca="1" si="549"/>
        <v>7</v>
      </c>
      <c r="AP281" s="7">
        <f t="shared" ca="1" si="550"/>
        <v>5.5</v>
      </c>
      <c r="AQ281" s="7">
        <f t="shared" ca="1" si="551"/>
        <v>4.5</v>
      </c>
      <c r="AR281" s="7">
        <f t="shared" ca="1" si="552"/>
        <v>4</v>
      </c>
      <c r="AMG281" s="7"/>
      <c r="AMH281" s="7"/>
    </row>
    <row r="282" spans="1:1022">
      <c r="B282" s="14"/>
      <c r="C282" s="14" t="s">
        <v>16</v>
      </c>
      <c r="D282" s="7"/>
      <c r="E282" s="216"/>
      <c r="F282" s="7"/>
      <c r="G282" s="16">
        <f t="shared" si="565"/>
        <v>0</v>
      </c>
      <c r="H282" s="122" t="s">
        <v>68</v>
      </c>
      <c r="I282" s="122" t="s">
        <v>13</v>
      </c>
      <c r="J282" s="122" t="s">
        <v>281</v>
      </c>
      <c r="K282" s="147" t="str">
        <f>Eingabetabelle!$K$5</f>
        <v>Wasser</v>
      </c>
      <c r="L282" s="147" t="str">
        <f t="shared" si="578"/>
        <v>17x2FBHFliesenWasser</v>
      </c>
      <c r="M282" s="147">
        <f>MATCH($L282,Daten!$S$3:$S$50,0)+2</f>
        <v>11</v>
      </c>
      <c r="N282" s="17"/>
      <c r="O282" s="17"/>
      <c r="P282" s="3"/>
      <c r="Q282" s="3"/>
      <c r="R282" s="3"/>
      <c r="S282" s="3"/>
      <c r="T282" s="3"/>
      <c r="U282" s="227">
        <f>IF(T282&gt;0,T282,DH!$J$2-DH!$K$2)</f>
        <v>7</v>
      </c>
      <c r="V282" s="14">
        <f t="shared" si="579"/>
        <v>0</v>
      </c>
      <c r="W282" s="13">
        <f t="shared" si="580"/>
        <v>6000</v>
      </c>
      <c r="X282" s="15"/>
      <c r="Y282" s="218">
        <f t="shared" ca="1" si="581"/>
        <v>0</v>
      </c>
      <c r="Z282" s="134">
        <f t="shared" ca="1" si="582"/>
        <v>0</v>
      </c>
      <c r="AA282" s="134">
        <f t="shared" ca="1" si="492"/>
        <v>0</v>
      </c>
      <c r="AB282" s="233">
        <f t="shared" ca="1" si="583"/>
        <v>0</v>
      </c>
      <c r="AC282" s="233">
        <f t="shared" ca="1" si="584"/>
        <v>0</v>
      </c>
      <c r="AD282" s="7"/>
      <c r="AE282" s="152">
        <f t="shared" ca="1" si="585"/>
        <v>8.5</v>
      </c>
      <c r="AF282" s="13">
        <f ca="1">($E$1-U282/2)-INDIRECT(ADDRESS(ROW()-5,COLUMN()-2))</f>
        <v>17.5</v>
      </c>
      <c r="AG282" s="230">
        <f t="shared" ca="1" si="586"/>
        <v>0</v>
      </c>
      <c r="AH282" s="230" t="str">
        <f t="shared" si="497"/>
        <v/>
      </c>
      <c r="AI282" s="9"/>
      <c r="AL282" s="7">
        <f t="shared" ca="1" si="587"/>
        <v>8.5</v>
      </c>
      <c r="AM282" s="7">
        <f t="shared" si="588"/>
        <v>0</v>
      </c>
      <c r="AN282" s="7">
        <f t="shared" si="589"/>
        <v>0</v>
      </c>
      <c r="AO282" s="7">
        <f t="shared" ca="1" si="549"/>
        <v>7</v>
      </c>
      <c r="AP282" s="7">
        <f t="shared" ca="1" si="550"/>
        <v>5.5</v>
      </c>
      <c r="AQ282" s="7">
        <f t="shared" ca="1" si="551"/>
        <v>4.5</v>
      </c>
      <c r="AR282" s="7">
        <f t="shared" ca="1" si="552"/>
        <v>4</v>
      </c>
      <c r="AMG282" s="7"/>
      <c r="AMH282" s="7"/>
    </row>
    <row r="283" spans="1:1022">
      <c r="B283" s="14"/>
      <c r="C283" s="14" t="s">
        <v>17</v>
      </c>
      <c r="D283" s="7"/>
      <c r="E283" s="216"/>
      <c r="F283" s="7"/>
      <c r="G283" s="16">
        <f t="shared" si="565"/>
        <v>0</v>
      </c>
      <c r="H283" s="122" t="s">
        <v>68</v>
      </c>
      <c r="I283" s="122" t="s">
        <v>13</v>
      </c>
      <c r="J283" s="122" t="s">
        <v>281</v>
      </c>
      <c r="K283" s="147" t="str">
        <f>Eingabetabelle!$K$5</f>
        <v>Wasser</v>
      </c>
      <c r="L283" s="147" t="str">
        <f t="shared" si="578"/>
        <v>17x2FBHFliesenWasser</v>
      </c>
      <c r="M283" s="147">
        <f>MATCH($L283,Daten!$S$3:$S$50,0)+2</f>
        <v>11</v>
      </c>
      <c r="N283" s="17"/>
      <c r="O283" s="17"/>
      <c r="P283" s="3"/>
      <c r="Q283" s="3"/>
      <c r="R283" s="3"/>
      <c r="S283" s="3"/>
      <c r="T283" s="3"/>
      <c r="U283" s="227">
        <f>IF(T283&gt;0,T283,DH!$J$2-DH!$K$2)</f>
        <v>7</v>
      </c>
      <c r="V283" s="14">
        <f t="shared" si="579"/>
        <v>0</v>
      </c>
      <c r="W283" s="13">
        <f t="shared" si="580"/>
        <v>6000</v>
      </c>
      <c r="X283" s="15"/>
      <c r="Y283" s="218">
        <f t="shared" ca="1" si="581"/>
        <v>0</v>
      </c>
      <c r="Z283" s="134">
        <f t="shared" ca="1" si="582"/>
        <v>0</v>
      </c>
      <c r="AA283" s="134">
        <f t="shared" ca="1" si="492"/>
        <v>0</v>
      </c>
      <c r="AB283" s="233">
        <f t="shared" ca="1" si="583"/>
        <v>0</v>
      </c>
      <c r="AC283" s="233">
        <f t="shared" ca="1" si="584"/>
        <v>0</v>
      </c>
      <c r="AD283" s="7"/>
      <c r="AE283" s="152">
        <f t="shared" ca="1" si="585"/>
        <v>8.5</v>
      </c>
      <c r="AF283" s="13">
        <f ca="1">($E$1-U283/2)-INDIRECT(ADDRESS(ROW()-6,COLUMN()-2))</f>
        <v>17.5</v>
      </c>
      <c r="AG283" s="230">
        <f t="shared" ca="1" si="586"/>
        <v>0</v>
      </c>
      <c r="AH283" s="230" t="str">
        <f t="shared" si="497"/>
        <v/>
      </c>
      <c r="AI283" s="9"/>
      <c r="AL283" s="7">
        <f t="shared" ca="1" si="587"/>
        <v>8.5</v>
      </c>
      <c r="AM283" s="7">
        <f t="shared" si="588"/>
        <v>0</v>
      </c>
      <c r="AN283" s="7">
        <f t="shared" si="589"/>
        <v>0</v>
      </c>
      <c r="AO283" s="7">
        <f t="shared" ca="1" si="549"/>
        <v>7</v>
      </c>
      <c r="AP283" s="7">
        <f t="shared" ca="1" si="550"/>
        <v>5.5</v>
      </c>
      <c r="AQ283" s="7">
        <f t="shared" ca="1" si="551"/>
        <v>4.5</v>
      </c>
      <c r="AR283" s="7">
        <f t="shared" ca="1" si="552"/>
        <v>4</v>
      </c>
      <c r="AMG283" s="7"/>
      <c r="AMH283" s="7"/>
    </row>
    <row r="284" spans="1:1022">
      <c r="A284">
        <v>40</v>
      </c>
      <c r="B284" s="14" t="s">
        <v>44</v>
      </c>
      <c r="C284" s="32" t="str">
        <f ca="1">INDIRECT(ADDRESS($A284+1,2,1,1,"Eingabetabelle"))</f>
        <v>Raum_1.1</v>
      </c>
      <c r="D284" s="32" t="str">
        <f ca="1">IF(Eingabetabelle!$K$4="X",INDIRECT(ADDRESS(7,14,1,1,CONCATENATE($B284,"_",$C284))),INDIRECT(ADDRESS($A284+1,3,1,1,"Eingabetabelle")))</f>
        <v>Testraum</v>
      </c>
      <c r="E284" s="215">
        <f ca="1">IF(Eingabetabelle!$K$4="X",INDIRECT(ADDRESS(62,18,1,1,CONCATENATE($B284,"_",$C284))),INDIRECT(ADDRESS($A284+1,4,1,1,"Eingabetabelle")))</f>
        <v>0</v>
      </c>
      <c r="F284" s="32">
        <f ca="1">IF(Eingabetabelle!$K$4="X",INDIRECT(ADDRESS(17,7,1,1,CONCATENATE($B284,"_",$C284))),INDIRECT(ADDRESS($A284+1,5,1,1,"Eingabetabelle")))</f>
        <v>0</v>
      </c>
      <c r="G284" s="16">
        <f t="shared" si="565"/>
        <v>0</v>
      </c>
      <c r="H284" s="16"/>
      <c r="I284" s="16"/>
      <c r="J284" s="16"/>
      <c r="K284" s="147"/>
      <c r="L284" s="147"/>
      <c r="M284" s="147"/>
      <c r="N284" s="1">
        <f>SUM(N285:N290)</f>
        <v>0</v>
      </c>
      <c r="Q284" s="1">
        <f>SUM(Q285:Q290)</f>
        <v>0</v>
      </c>
      <c r="U284" s="227"/>
      <c r="V284" s="14"/>
      <c r="W284" s="13"/>
      <c r="X284" s="15">
        <f>O285+SUM(N286:N290)</f>
        <v>0</v>
      </c>
      <c r="Y284" s="219"/>
      <c r="Z284" s="134"/>
      <c r="AA284" s="134"/>
      <c r="AB284" s="233"/>
      <c r="AC284" s="233"/>
      <c r="AD284" s="32">
        <f ca="1">IF(Eingabetabelle!$K$4="X",INDIRECT(ADDRESS(9,7,1,1,CONCATENATE($B284,"_",$C284))),INDIRECT(ADDRESS($A284+1,6,1,1,"Eingabetabelle")))</f>
        <v>24</v>
      </c>
      <c r="AE284" s="152"/>
      <c r="AF284" s="13"/>
      <c r="AG284" s="230"/>
      <c r="AH284" s="230"/>
      <c r="AI284" s="9">
        <f ca="1">SUM(AG285:AG290)</f>
        <v>0</v>
      </c>
      <c r="AJ284" s="7">
        <f ca="1">AI284-E284</f>
        <v>0</v>
      </c>
      <c r="AK284" s="237" t="str">
        <f ca="1">IF(E284&gt;0,AI284/E284,"")</f>
        <v/>
      </c>
      <c r="AMG284" s="7"/>
      <c r="AMH284" s="7"/>
    </row>
    <row r="285" spans="1:1022">
      <c r="B285" s="14"/>
      <c r="C285" s="1" t="s">
        <v>29</v>
      </c>
      <c r="D285" s="7"/>
      <c r="E285" s="216"/>
      <c r="F285" s="7"/>
      <c r="G285" s="16">
        <f t="shared" si="565"/>
        <v>0</v>
      </c>
      <c r="H285" s="122" t="s">
        <v>68</v>
      </c>
      <c r="I285" s="122" t="s">
        <v>13</v>
      </c>
      <c r="J285" s="122" t="s">
        <v>281</v>
      </c>
      <c r="K285" s="147" t="str">
        <f>Eingabetabelle!$K$5</f>
        <v>Wasser</v>
      </c>
      <c r="L285" s="147" t="str">
        <f t="shared" ref="L285:L290" si="590">H285&amp;I285&amp;J285&amp;K285</f>
        <v>17x2FBHFliesenWasser</v>
      </c>
      <c r="M285" s="147">
        <f>MATCH($L285,Daten!$S$3:$S$50,0)+2</f>
        <v>11</v>
      </c>
      <c r="O285" s="1">
        <f>SUM(O233:O283)</f>
        <v>0</v>
      </c>
      <c r="R285" s="1">
        <f>SUM(R233:R283)</f>
        <v>0</v>
      </c>
      <c r="U285" s="227">
        <f>DH!$J$2-DH!$K$2</f>
        <v>7</v>
      </c>
      <c r="V285" s="14">
        <f t="shared" ref="V285:V297" si="591">SUM(N285:P285)</f>
        <v>0</v>
      </c>
      <c r="W285" s="13">
        <f t="shared" ref="W285:W290" si="592">$E$3</f>
        <v>6000</v>
      </c>
      <c r="X285" s="15"/>
      <c r="Y285" s="219"/>
      <c r="Z285" s="134"/>
      <c r="AA285" s="134"/>
      <c r="AB285" s="233"/>
      <c r="AC285" s="233"/>
      <c r="AD285" s="7"/>
      <c r="AE285" s="152">
        <f t="shared" ref="AE285:AE290" ca="1" si="593">AL285+AM285+AN285</f>
        <v>8.5</v>
      </c>
      <c r="AF285" s="13">
        <f ca="1">($E$1-U285/2)-INDIRECT(ADDRESS(ROW()-1,COLUMN()-2))</f>
        <v>17.5</v>
      </c>
      <c r="AG285" s="230">
        <f ca="1">$AE285*$AF285*$R285</f>
        <v>0</v>
      </c>
      <c r="AH285" s="230" t="str">
        <f t="shared" si="497"/>
        <v/>
      </c>
      <c r="AI285" s="9"/>
      <c r="AL285" s="7">
        <f t="shared" ref="AL285:AL290" ca="1" si="594">IF($G285&lt;0.1,(($G285-0.05)*(AP285-AO285)/0.05)+AO285,0)</f>
        <v>8.5</v>
      </c>
      <c r="AM285" s="7">
        <f t="shared" ref="AM285:AM290" si="595">IF($G285&lt;0.2,IF($G285&gt;=0.1,(($G285-0.1)*(AQ285-AP285)/0.1)+AP285,0),0)</f>
        <v>0</v>
      </c>
      <c r="AN285" s="7">
        <f t="shared" ref="AN285:AN290" si="596">IF($G285&gt;=0.2,(($G285-0.2)*(AR285-AQ285)/0.3)+AQ285,0)</f>
        <v>0</v>
      </c>
      <c r="AO285" s="7">
        <f t="shared" ref="AO285:AO290" ca="1" si="597">INDIRECT(ADDRESS($M285,10,1,0,"Daten"),0)</f>
        <v>7</v>
      </c>
      <c r="AP285" s="7">
        <f t="shared" ref="AP285:AP290" ca="1" si="598">INDIRECT(ADDRESS($M285,11,1,0,"Daten"),0)</f>
        <v>5.5</v>
      </c>
      <c r="AQ285" s="7">
        <f t="shared" ref="AQ285:AQ290" ca="1" si="599">INDIRECT(ADDRESS($M285,12,1,0,"Daten"),0)</f>
        <v>4.5</v>
      </c>
      <c r="AR285" s="7">
        <f t="shared" ref="AR285:AR290" ca="1" si="600">INDIRECT(ADDRESS($M285,13,1,0,"Daten"),0)</f>
        <v>4</v>
      </c>
      <c r="AMG285" s="7"/>
      <c r="AMH285" s="7"/>
    </row>
    <row r="286" spans="1:1022">
      <c r="B286" s="14"/>
      <c r="C286" s="14" t="s">
        <v>12</v>
      </c>
      <c r="D286" s="7"/>
      <c r="E286" s="216"/>
      <c r="F286" s="7"/>
      <c r="G286" s="16">
        <f t="shared" si="565"/>
        <v>0</v>
      </c>
      <c r="H286" s="122" t="s">
        <v>68</v>
      </c>
      <c r="I286" s="122" t="s">
        <v>13</v>
      </c>
      <c r="J286" s="122" t="s">
        <v>281</v>
      </c>
      <c r="K286" s="147" t="str">
        <f>Eingabetabelle!$K$5</f>
        <v>Wasser</v>
      </c>
      <c r="L286" s="147" t="str">
        <f t="shared" si="590"/>
        <v>17x2FBHFliesenWasser</v>
      </c>
      <c r="M286" s="147">
        <f>MATCH($L286,Daten!$S$3:$S$50,0)+2</f>
        <v>11</v>
      </c>
      <c r="N286" s="17"/>
      <c r="O286" s="17"/>
      <c r="P286" s="3"/>
      <c r="Q286" s="3"/>
      <c r="R286" s="3"/>
      <c r="S286" s="3"/>
      <c r="U286" s="227">
        <f>DH!$J$2-DH!$K$2</f>
        <v>7</v>
      </c>
      <c r="V286" s="14">
        <f t="shared" si="591"/>
        <v>0</v>
      </c>
      <c r="W286" s="13">
        <f t="shared" si="592"/>
        <v>6000</v>
      </c>
      <c r="X286" s="15"/>
      <c r="Y286" s="218">
        <f ca="1">INDIRECT(ADDRESS($M286,4,1,0,"Daten"),0)*Z286*Z286*V286</f>
        <v>0</v>
      </c>
      <c r="Z286" s="134">
        <f ca="1">AA286+AB286+AC286</f>
        <v>0</v>
      </c>
      <c r="AA286" s="134">
        <f t="shared" ca="1" si="492"/>
        <v>0</v>
      </c>
      <c r="AB286" s="233">
        <f ca="1">IF(O$285&gt;0,60*((AG$285/O$285)*O286)/(INDIRECT(ADDRESS($M286,5,1,0,"Daten"),0)*($E$1-$E$2)),0)</f>
        <v>0</v>
      </c>
      <c r="AC286" s="233">
        <f ca="1">IF(P$292&gt;0,60*(P286*AG$292/P$292)/(INDIRECT(ADDRESS($M286,5,1,0,"Daten"),0)*($E$1-$E$2)),0)</f>
        <v>0</v>
      </c>
      <c r="AD286" s="7"/>
      <c r="AE286" s="152">
        <f t="shared" ca="1" si="593"/>
        <v>8.5</v>
      </c>
      <c r="AF286" s="13">
        <f ca="1">($E$1-U286/2)-INDIRECT(ADDRESS(ROW()-2,COLUMN()-2))</f>
        <v>17.5</v>
      </c>
      <c r="AG286" s="230">
        <f ca="1">$AE286*$AF286*$Q286</f>
        <v>0</v>
      </c>
      <c r="AH286" s="230" t="str">
        <f t="shared" si="497"/>
        <v/>
      </c>
      <c r="AI286" s="9"/>
      <c r="AL286" s="7">
        <f t="shared" ca="1" si="594"/>
        <v>8.5</v>
      </c>
      <c r="AM286" s="7">
        <f t="shared" si="595"/>
        <v>0</v>
      </c>
      <c r="AN286" s="7">
        <f t="shared" si="596"/>
        <v>0</v>
      </c>
      <c r="AO286" s="7">
        <f t="shared" ca="1" si="597"/>
        <v>7</v>
      </c>
      <c r="AP286" s="7">
        <f t="shared" ca="1" si="598"/>
        <v>5.5</v>
      </c>
      <c r="AQ286" s="7">
        <f t="shared" ca="1" si="599"/>
        <v>4.5</v>
      </c>
      <c r="AR286" s="7">
        <f t="shared" ca="1" si="600"/>
        <v>4</v>
      </c>
      <c r="AMG286" s="7"/>
      <c r="AMH286" s="7"/>
    </row>
    <row r="287" spans="1:1022">
      <c r="B287" s="14"/>
      <c r="C287" s="14" t="s">
        <v>14</v>
      </c>
      <c r="D287" s="7"/>
      <c r="E287" s="216"/>
      <c r="F287" s="7"/>
      <c r="G287" s="16">
        <f t="shared" si="565"/>
        <v>0</v>
      </c>
      <c r="H287" s="122" t="s">
        <v>68</v>
      </c>
      <c r="I287" s="122" t="s">
        <v>13</v>
      </c>
      <c r="J287" s="122" t="s">
        <v>281</v>
      </c>
      <c r="K287" s="147" t="str">
        <f>Eingabetabelle!$K$5</f>
        <v>Wasser</v>
      </c>
      <c r="L287" s="147" t="str">
        <f t="shared" si="590"/>
        <v>17x2FBHFliesenWasser</v>
      </c>
      <c r="M287" s="147">
        <f>MATCH($L287,Daten!$S$3:$S$50,0)+2</f>
        <v>11</v>
      </c>
      <c r="N287" s="17"/>
      <c r="O287" s="17"/>
      <c r="P287" s="3"/>
      <c r="Q287" s="3"/>
      <c r="R287" s="3"/>
      <c r="S287" s="3"/>
      <c r="U287" s="227">
        <f>DH!$J$2-DH!$K$2</f>
        <v>7</v>
      </c>
      <c r="V287" s="14">
        <f t="shared" si="591"/>
        <v>0</v>
      </c>
      <c r="W287" s="13">
        <f t="shared" si="592"/>
        <v>6000</v>
      </c>
      <c r="X287" s="15"/>
      <c r="Y287" s="218">
        <f ca="1">INDIRECT(ADDRESS($M287,4,1,0,"Daten"),0)*Z287*Z287*V287</f>
        <v>0</v>
      </c>
      <c r="Z287" s="134">
        <f ca="1">AA287+AB287+AC287</f>
        <v>0</v>
      </c>
      <c r="AA287" s="134">
        <f t="shared" ca="1" si="492"/>
        <v>0</v>
      </c>
      <c r="AB287" s="233">
        <f ca="1">IF(O$285&gt;0,60*((AG$285/O$285)*O287)/(INDIRECT(ADDRESS($M287,5,1,0,"Daten"),0)*($E$1-$E$2)),0)</f>
        <v>0</v>
      </c>
      <c r="AC287" s="233">
        <f ca="1">IF(P$292&gt;0,60*(P287*AG$292/P$292)/(INDIRECT(ADDRESS($M287,5,1,0,"Daten"),0)*($E$1-$E$2)),0)</f>
        <v>0</v>
      </c>
      <c r="AD287" s="7"/>
      <c r="AE287" s="152">
        <f t="shared" ca="1" si="593"/>
        <v>8.5</v>
      </c>
      <c r="AF287" s="13">
        <f ca="1">($E$1-U287/2)-INDIRECT(ADDRESS(ROW()-3,COLUMN()-2))</f>
        <v>17.5</v>
      </c>
      <c r="AG287" s="230">
        <f ca="1">$AE287*$AF287*$Q287</f>
        <v>0</v>
      </c>
      <c r="AH287" s="230" t="str">
        <f t="shared" si="497"/>
        <v/>
      </c>
      <c r="AI287" s="9"/>
      <c r="AL287" s="7">
        <f t="shared" ca="1" si="594"/>
        <v>8.5</v>
      </c>
      <c r="AM287" s="7">
        <f t="shared" si="595"/>
        <v>0</v>
      </c>
      <c r="AN287" s="7">
        <f t="shared" si="596"/>
        <v>0</v>
      </c>
      <c r="AO287" s="7">
        <f t="shared" ca="1" si="597"/>
        <v>7</v>
      </c>
      <c r="AP287" s="7">
        <f t="shared" ca="1" si="598"/>
        <v>5.5</v>
      </c>
      <c r="AQ287" s="7">
        <f t="shared" ca="1" si="599"/>
        <v>4.5</v>
      </c>
      <c r="AR287" s="7">
        <f t="shared" ca="1" si="600"/>
        <v>4</v>
      </c>
      <c r="AMG287" s="7"/>
      <c r="AMH287" s="7"/>
    </row>
    <row r="288" spans="1:1022">
      <c r="B288" s="14"/>
      <c r="C288" s="14" t="s">
        <v>14</v>
      </c>
      <c r="D288" s="7"/>
      <c r="E288" s="216"/>
      <c r="F288" s="7"/>
      <c r="G288" s="16">
        <f t="shared" si="565"/>
        <v>0</v>
      </c>
      <c r="H288" s="122" t="s">
        <v>68</v>
      </c>
      <c r="I288" s="122" t="s">
        <v>13</v>
      </c>
      <c r="J288" s="122" t="s">
        <v>281</v>
      </c>
      <c r="K288" s="147" t="str">
        <f>Eingabetabelle!$K$5</f>
        <v>Wasser</v>
      </c>
      <c r="L288" s="147" t="str">
        <f t="shared" si="590"/>
        <v>17x2FBHFliesenWasser</v>
      </c>
      <c r="M288" s="147">
        <f>MATCH($L288,Daten!$S$3:$S$50,0)+2</f>
        <v>11</v>
      </c>
      <c r="N288" s="17"/>
      <c r="O288" s="17"/>
      <c r="P288" s="3"/>
      <c r="Q288" s="3"/>
      <c r="R288" s="3"/>
      <c r="S288" s="3"/>
      <c r="U288" s="227">
        <f>DH!$J$2-DH!$K$2</f>
        <v>7</v>
      </c>
      <c r="V288" s="14">
        <f t="shared" si="591"/>
        <v>0</v>
      </c>
      <c r="W288" s="13">
        <f t="shared" si="592"/>
        <v>6000</v>
      </c>
      <c r="X288" s="15"/>
      <c r="Y288" s="218">
        <f ca="1">INDIRECT(ADDRESS($M288,4,1,0,"Daten"),0)*Z288*Z288*V288</f>
        <v>0</v>
      </c>
      <c r="Z288" s="134">
        <f ca="1">AA288+AB288+AC288</f>
        <v>0</v>
      </c>
      <c r="AA288" s="134">
        <f t="shared" ca="1" si="492"/>
        <v>0</v>
      </c>
      <c r="AB288" s="233">
        <f ca="1">IF(O$285&gt;0,60*((AG$285/O$285)*O288)/(INDIRECT(ADDRESS($M288,5,1,0,"Daten"),0)*($E$1-$E$2)),0)</f>
        <v>0</v>
      </c>
      <c r="AC288" s="233">
        <f ca="1">IF(P$292&gt;0,60*(P288*AG$292/P$292)/(INDIRECT(ADDRESS($M288,5,1,0,"Daten"),0)*($E$1-$E$2)),0)</f>
        <v>0</v>
      </c>
      <c r="AD288" s="7"/>
      <c r="AE288" s="152">
        <f t="shared" ca="1" si="593"/>
        <v>8.5</v>
      </c>
      <c r="AF288" s="13">
        <f ca="1">($E$1-U288/2)-INDIRECT(ADDRESS(ROW()-4,COLUMN()-2))</f>
        <v>17.5</v>
      </c>
      <c r="AG288" s="230">
        <f ca="1">$AE288*$AF288*$Q288</f>
        <v>0</v>
      </c>
      <c r="AH288" s="230" t="str">
        <f t="shared" si="497"/>
        <v/>
      </c>
      <c r="AI288" s="9"/>
      <c r="AL288" s="7">
        <f t="shared" ca="1" si="594"/>
        <v>8.5</v>
      </c>
      <c r="AM288" s="7">
        <f t="shared" si="595"/>
        <v>0</v>
      </c>
      <c r="AN288" s="7">
        <f t="shared" si="596"/>
        <v>0</v>
      </c>
      <c r="AO288" s="7">
        <f t="shared" ca="1" si="597"/>
        <v>7</v>
      </c>
      <c r="AP288" s="7">
        <f t="shared" ca="1" si="598"/>
        <v>5.5</v>
      </c>
      <c r="AQ288" s="7">
        <f t="shared" ca="1" si="599"/>
        <v>4.5</v>
      </c>
      <c r="AR288" s="7">
        <f t="shared" ca="1" si="600"/>
        <v>4</v>
      </c>
      <c r="AMG288" s="7"/>
      <c r="AMH288" s="7"/>
    </row>
    <row r="289" spans="1:1022">
      <c r="B289" s="14"/>
      <c r="C289" s="14" t="s">
        <v>15</v>
      </c>
      <c r="D289" s="7"/>
      <c r="E289" s="216"/>
      <c r="F289" s="7"/>
      <c r="G289" s="16">
        <f t="shared" si="565"/>
        <v>0</v>
      </c>
      <c r="H289" s="122" t="s">
        <v>68</v>
      </c>
      <c r="I289" s="122" t="s">
        <v>13</v>
      </c>
      <c r="J289" s="122" t="s">
        <v>281</v>
      </c>
      <c r="K289" s="147" t="str">
        <f>Eingabetabelle!$K$5</f>
        <v>Wasser</v>
      </c>
      <c r="L289" s="147" t="str">
        <f t="shared" si="590"/>
        <v>17x2FBHFliesenWasser</v>
      </c>
      <c r="M289" s="147">
        <f>MATCH($L289,Daten!$S$3:$S$50,0)+2</f>
        <v>11</v>
      </c>
      <c r="N289" s="17"/>
      <c r="O289" s="17"/>
      <c r="P289" s="3"/>
      <c r="Q289" s="3"/>
      <c r="R289" s="3"/>
      <c r="S289" s="3"/>
      <c r="U289" s="227">
        <f>DH!$J$2-DH!$K$2</f>
        <v>7</v>
      </c>
      <c r="V289" s="14">
        <f t="shared" si="591"/>
        <v>0</v>
      </c>
      <c r="W289" s="13">
        <f t="shared" si="592"/>
        <v>6000</v>
      </c>
      <c r="X289" s="15"/>
      <c r="Y289" s="218">
        <f ca="1">INDIRECT(ADDRESS($M289,4,1,0,"Daten"),0)*Z289*Z289*V289</f>
        <v>0</v>
      </c>
      <c r="Z289" s="134">
        <f ca="1">AA289+AB289+AC289</f>
        <v>0</v>
      </c>
      <c r="AA289" s="134">
        <f t="shared" ca="1" si="492"/>
        <v>0</v>
      </c>
      <c r="AB289" s="233">
        <f ca="1">IF(O$285&gt;0,60*((AG$285/O$285)*O289)/(INDIRECT(ADDRESS($M289,5,1,0,"Daten"),0)*($E$1-$E$2)),0)</f>
        <v>0</v>
      </c>
      <c r="AC289" s="233">
        <f ca="1">IF(P$292&gt;0,60*(P289*AG$292/P$292)/(INDIRECT(ADDRESS($M289,5,1,0,"Daten"),0)*($E$1-$E$2)),0)</f>
        <v>0</v>
      </c>
      <c r="AD289" s="7"/>
      <c r="AE289" s="152">
        <f t="shared" ca="1" si="593"/>
        <v>8.5</v>
      </c>
      <c r="AF289" s="13">
        <f ca="1">($E$1-U289/2)-INDIRECT(ADDRESS(ROW()-5,COLUMN()-2))</f>
        <v>17.5</v>
      </c>
      <c r="AG289" s="230">
        <f ca="1">$AE289*$AF289*$Q289</f>
        <v>0</v>
      </c>
      <c r="AH289" s="230" t="str">
        <f t="shared" si="497"/>
        <v/>
      </c>
      <c r="AI289" s="9"/>
      <c r="AL289" s="7">
        <f t="shared" ca="1" si="594"/>
        <v>8.5</v>
      </c>
      <c r="AM289" s="7">
        <f t="shared" si="595"/>
        <v>0</v>
      </c>
      <c r="AN289" s="7">
        <f t="shared" si="596"/>
        <v>0</v>
      </c>
      <c r="AO289" s="7">
        <f t="shared" ca="1" si="597"/>
        <v>7</v>
      </c>
      <c r="AP289" s="7">
        <f t="shared" ca="1" si="598"/>
        <v>5.5</v>
      </c>
      <c r="AQ289" s="7">
        <f t="shared" ca="1" si="599"/>
        <v>4.5</v>
      </c>
      <c r="AR289" s="7">
        <f t="shared" ca="1" si="600"/>
        <v>4</v>
      </c>
      <c r="AMG289" s="7"/>
      <c r="AMH289" s="7"/>
    </row>
    <row r="290" spans="1:1022">
      <c r="B290" s="14"/>
      <c r="C290" s="14" t="s">
        <v>16</v>
      </c>
      <c r="D290" s="7"/>
      <c r="E290" s="216"/>
      <c r="F290" s="7"/>
      <c r="G290" s="16">
        <f t="shared" si="565"/>
        <v>0</v>
      </c>
      <c r="H290" s="122" t="s">
        <v>68</v>
      </c>
      <c r="I290" s="122" t="s">
        <v>13</v>
      </c>
      <c r="J290" s="122" t="s">
        <v>281</v>
      </c>
      <c r="K290" s="147" t="str">
        <f>Eingabetabelle!$K$5</f>
        <v>Wasser</v>
      </c>
      <c r="L290" s="147" t="str">
        <f t="shared" si="590"/>
        <v>17x2FBHFliesenWasser</v>
      </c>
      <c r="M290" s="147">
        <f>MATCH($L290,Daten!$S$3:$S$50,0)+2</f>
        <v>11</v>
      </c>
      <c r="N290" s="17"/>
      <c r="O290" s="17"/>
      <c r="P290" s="3"/>
      <c r="Q290" s="3"/>
      <c r="R290" s="3"/>
      <c r="S290" s="3"/>
      <c r="U290" s="227">
        <f>DH!$J$2-DH!$K$2</f>
        <v>7</v>
      </c>
      <c r="V290" s="14">
        <f t="shared" si="591"/>
        <v>0</v>
      </c>
      <c r="W290" s="13">
        <f t="shared" si="592"/>
        <v>6000</v>
      </c>
      <c r="X290" s="15"/>
      <c r="Y290" s="218">
        <f ca="1">INDIRECT(ADDRESS($M290,4,1,0,"Daten"),0)*Z290*Z290*V290</f>
        <v>0</v>
      </c>
      <c r="Z290" s="134">
        <f ca="1">AA290+AB290+AC290</f>
        <v>0</v>
      </c>
      <c r="AA290" s="134">
        <f t="shared" ca="1" si="492"/>
        <v>0</v>
      </c>
      <c r="AB290" s="233">
        <f ca="1">IF(O$285&gt;0,60*((AG$285/O$285)*O290)/(INDIRECT(ADDRESS($M290,5,1,0,"Daten"),0)*($E$1-$E$2)),0)</f>
        <v>0</v>
      </c>
      <c r="AC290" s="233">
        <f ca="1">IF(P$292&gt;0,60*(P290*AG$292/P$292)/(INDIRECT(ADDRESS($M290,5,1,0,"Daten"),0)*($E$1-$E$2)),0)</f>
        <v>0</v>
      </c>
      <c r="AD290" s="7"/>
      <c r="AE290" s="152">
        <f t="shared" ca="1" si="593"/>
        <v>8.5</v>
      </c>
      <c r="AF290" s="13">
        <f ca="1">($E$1-U290/2)-INDIRECT(ADDRESS(ROW()-6,COLUMN()-2))</f>
        <v>17.5</v>
      </c>
      <c r="AG290" s="230">
        <f ca="1">$AE290*$AF290*$Q290</f>
        <v>0</v>
      </c>
      <c r="AH290" s="230" t="str">
        <f t="shared" si="497"/>
        <v/>
      </c>
      <c r="AI290" s="9"/>
      <c r="AL290" s="7">
        <f t="shared" ca="1" si="594"/>
        <v>8.5</v>
      </c>
      <c r="AM290" s="7">
        <f t="shared" si="595"/>
        <v>0</v>
      </c>
      <c r="AN290" s="7">
        <f t="shared" si="596"/>
        <v>0</v>
      </c>
      <c r="AO290" s="7">
        <f t="shared" ca="1" si="597"/>
        <v>7</v>
      </c>
      <c r="AP290" s="7">
        <f t="shared" ca="1" si="598"/>
        <v>5.5</v>
      </c>
      <c r="AQ290" s="7">
        <f t="shared" ca="1" si="599"/>
        <v>4.5</v>
      </c>
      <c r="AR290" s="7">
        <f t="shared" ca="1" si="600"/>
        <v>4</v>
      </c>
      <c r="AMG290" s="7"/>
      <c r="AMH290" s="7"/>
    </row>
    <row r="291" spans="1:1022">
      <c r="A291">
        <v>41</v>
      </c>
      <c r="B291" s="14" t="s">
        <v>44</v>
      </c>
      <c r="C291" s="32" t="str">
        <f ca="1">INDIRECT(ADDRESS($A291+1,2,1,1,"Eingabetabelle"))</f>
        <v>Raum_1.2</v>
      </c>
      <c r="D291" s="32" t="str">
        <f ca="1">IF(Eingabetabelle!$K$4="X",INDIRECT(ADDRESS(7,14,1,1,CONCATENATE($B291,"_",$C291))),INDIRECT(ADDRESS($A291+1,3,1,1,"Eingabetabelle")))</f>
        <v>Testraum</v>
      </c>
      <c r="E291" s="215">
        <f ca="1">IF(Eingabetabelle!$K$4="X",INDIRECT(ADDRESS(62,18,1,1,CONCATENATE($B291,"_",$C291))),INDIRECT(ADDRESS($A291+1,4,1,1,"Eingabetabelle")))</f>
        <v>0</v>
      </c>
      <c r="F291" s="32">
        <f ca="1">IF(Eingabetabelle!$K$4="X",INDIRECT(ADDRESS(17,7,1,1,CONCATENATE($B291,"_",$C291))),INDIRECT(ADDRESS($A291+1,5,1,1,"Eingabetabelle")))</f>
        <v>0</v>
      </c>
      <c r="G291" s="16">
        <f t="shared" si="565"/>
        <v>0</v>
      </c>
      <c r="H291" s="16"/>
      <c r="I291" s="16"/>
      <c r="J291" s="16"/>
      <c r="K291" s="147"/>
      <c r="L291" s="147"/>
      <c r="M291" s="147"/>
      <c r="N291" s="1">
        <f>SUM(N292:N297)</f>
        <v>0</v>
      </c>
      <c r="Q291" s="1">
        <f>SUM(Q292:Q297)</f>
        <v>0</v>
      </c>
      <c r="U291" s="227"/>
      <c r="V291" s="14">
        <f t="shared" si="591"/>
        <v>0</v>
      </c>
      <c r="W291" s="13"/>
      <c r="X291" s="15">
        <f>SUM(N293:N297)+P292</f>
        <v>0</v>
      </c>
      <c r="Y291" s="219"/>
      <c r="Z291" s="134"/>
      <c r="AA291" s="134"/>
      <c r="AB291" s="233"/>
      <c r="AC291" s="233"/>
      <c r="AD291" s="32">
        <f ca="1">IF(Eingabetabelle!$K$4="X",INDIRECT(ADDRESS(9,7,1,1,CONCATENATE($B291,"_",$C291))),INDIRECT(ADDRESS($A291+1,6,1,1,"Eingabetabelle")))</f>
        <v>24</v>
      </c>
      <c r="AE291" s="152"/>
      <c r="AF291" s="13"/>
      <c r="AG291" s="230"/>
      <c r="AH291" s="230"/>
      <c r="AI291" s="9">
        <f ca="1">SUM(AG292:AG297)</f>
        <v>0</v>
      </c>
      <c r="AJ291" s="7">
        <f ca="1">AI291-E291</f>
        <v>0</v>
      </c>
      <c r="AK291" s="237" t="str">
        <f ca="1">IF(E291&gt;0,AI291/E291,"")</f>
        <v/>
      </c>
      <c r="AMG291" s="7"/>
      <c r="AMH291" s="7"/>
    </row>
    <row r="292" spans="1:1022">
      <c r="B292" s="14"/>
      <c r="C292" s="1" t="s">
        <v>29</v>
      </c>
      <c r="D292" s="7"/>
      <c r="E292" s="216"/>
      <c r="F292" s="7"/>
      <c r="G292" s="16">
        <f t="shared" si="565"/>
        <v>0</v>
      </c>
      <c r="H292" s="122" t="s">
        <v>68</v>
      </c>
      <c r="I292" s="122" t="s">
        <v>13</v>
      </c>
      <c r="J292" s="122" t="s">
        <v>281</v>
      </c>
      <c r="K292" s="147" t="str">
        <f>Eingabetabelle!$K$5</f>
        <v>Wasser</v>
      </c>
      <c r="L292" s="147" t="str">
        <f t="shared" ref="L292:L297" si="601">H292&amp;I292&amp;J292&amp;K292</f>
        <v>17x2FBHFliesenWasser</v>
      </c>
      <c r="M292" s="147">
        <f>MATCH($L292,Daten!$S$3:$S$50,0)+2</f>
        <v>11</v>
      </c>
      <c r="P292" s="1">
        <f>SUM(P233:P283)</f>
        <v>0</v>
      </c>
      <c r="S292" s="1">
        <f>SUM(S233:S283)</f>
        <v>0</v>
      </c>
      <c r="U292" s="227">
        <f>DH!$J$2-DH!$K$2</f>
        <v>7</v>
      </c>
      <c r="V292" s="14">
        <f t="shared" si="591"/>
        <v>0</v>
      </c>
      <c r="W292" s="13">
        <f t="shared" ref="W292:W297" si="602">$E$3</f>
        <v>6000</v>
      </c>
      <c r="X292" s="15"/>
      <c r="Y292" s="219"/>
      <c r="Z292" s="134"/>
      <c r="AA292" s="134"/>
      <c r="AB292" s="233"/>
      <c r="AC292" s="233"/>
      <c r="AD292" s="7"/>
      <c r="AE292" s="152">
        <f t="shared" ref="AE292:AE297" ca="1" si="603">AL292+AM292+AN292</f>
        <v>8.5</v>
      </c>
      <c r="AF292" s="13">
        <f ca="1">($E$1-U292/2)-INDIRECT(ADDRESS(ROW()-1,COLUMN()-2))</f>
        <v>17.5</v>
      </c>
      <c r="AG292" s="230">
        <f ca="1">$AE292*$AF292*$S292</f>
        <v>0</v>
      </c>
      <c r="AH292" s="230" t="str">
        <f t="shared" si="497"/>
        <v/>
      </c>
      <c r="AI292" s="9"/>
      <c r="AL292" s="7">
        <f t="shared" ref="AL292:AL297" ca="1" si="604">IF($G292&lt;0.1,(($G292-0.05)*(AP292-AO292)/0.05)+AO292,0)</f>
        <v>8.5</v>
      </c>
      <c r="AM292" s="7">
        <f t="shared" ref="AM292:AM297" si="605">IF($G292&lt;0.2,IF($G292&gt;=0.1,(($G292-0.1)*(AQ292-AP292)/0.1)+AP292,0),0)</f>
        <v>0</v>
      </c>
      <c r="AN292" s="7">
        <f t="shared" ref="AN292:AN297" si="606">IF($G292&gt;=0.2,(($G292-0.2)*(AR292-AQ292)/0.3)+AQ292,0)</f>
        <v>0</v>
      </c>
      <c r="AO292" s="7">
        <f t="shared" ref="AO292:AO297" ca="1" si="607">INDIRECT(ADDRESS($M292,10,1,0,"Daten"),0)</f>
        <v>7</v>
      </c>
      <c r="AP292" s="7">
        <f t="shared" ref="AP292:AP297" ca="1" si="608">INDIRECT(ADDRESS($M292,11,1,0,"Daten"),0)</f>
        <v>5.5</v>
      </c>
      <c r="AQ292" s="7">
        <f t="shared" ref="AQ292:AQ297" ca="1" si="609">INDIRECT(ADDRESS($M292,12,1,0,"Daten"),0)</f>
        <v>4.5</v>
      </c>
      <c r="AR292" s="7">
        <f t="shared" ref="AR292:AR297" ca="1" si="610">INDIRECT(ADDRESS($M292,13,1,0,"Daten"),0)</f>
        <v>4</v>
      </c>
      <c r="AMG292" s="7"/>
      <c r="AMH292" s="7"/>
    </row>
    <row r="293" spans="1:1022">
      <c r="B293" s="14"/>
      <c r="C293" s="14" t="s">
        <v>12</v>
      </c>
      <c r="D293" s="7"/>
      <c r="E293" s="216"/>
      <c r="F293" s="7"/>
      <c r="G293" s="16">
        <f t="shared" si="565"/>
        <v>0</v>
      </c>
      <c r="H293" s="122" t="s">
        <v>68</v>
      </c>
      <c r="I293" s="122" t="s">
        <v>13</v>
      </c>
      <c r="J293" s="122" t="s">
        <v>281</v>
      </c>
      <c r="K293" s="147" t="str">
        <f>Eingabetabelle!$K$5</f>
        <v>Wasser</v>
      </c>
      <c r="L293" s="147" t="str">
        <f t="shared" si="601"/>
        <v>17x2FBHFliesenWasser</v>
      </c>
      <c r="M293" s="147">
        <f>MATCH($L293,Daten!$S$3:$S$50,0)+2</f>
        <v>11</v>
      </c>
      <c r="N293" s="17"/>
      <c r="O293" s="17"/>
      <c r="P293" s="3"/>
      <c r="Q293" s="3"/>
      <c r="R293" s="3"/>
      <c r="S293" s="3"/>
      <c r="U293" s="227">
        <f>DH!$J$2-DH!$K$2</f>
        <v>7</v>
      </c>
      <c r="V293" s="14">
        <f t="shared" si="591"/>
        <v>0</v>
      </c>
      <c r="W293" s="13">
        <f t="shared" si="602"/>
        <v>6000</v>
      </c>
      <c r="X293" s="15"/>
      <c r="Y293" s="218">
        <f ca="1">INDIRECT(ADDRESS($M293,4,1,0,"Daten"),0)*Z293*Z293*V293</f>
        <v>0</v>
      </c>
      <c r="Z293" s="134">
        <f ca="1">AA293+AB293+AC293</f>
        <v>0</v>
      </c>
      <c r="AA293" s="134">
        <f t="shared" ca="1" si="492"/>
        <v>0</v>
      </c>
      <c r="AB293" s="233">
        <f ca="1">IF(O$285&gt;0,60*((AG$285/O$285)*O293)/(INDIRECT(ADDRESS($M293,5,1,0,"Daten"),0)*($E$1-$E$2)),0)</f>
        <v>0</v>
      </c>
      <c r="AC293" s="233">
        <f ca="1">IF(P$292&gt;0,60*(P293*AG$292/P$292)/(INDIRECT(ADDRESS($M293,5,1,0,"Daten"),0)*($E$1-$E$2)),0)</f>
        <v>0</v>
      </c>
      <c r="AD293" s="7"/>
      <c r="AE293" s="152">
        <f t="shared" ca="1" si="603"/>
        <v>8.5</v>
      </c>
      <c r="AF293" s="13">
        <f ca="1">($E$1-U293/2)-INDIRECT(ADDRESS(ROW()-2,COLUMN()-2))</f>
        <v>17.5</v>
      </c>
      <c r="AG293" s="230">
        <f ca="1">$AE293*$AF293*$Q293</f>
        <v>0</v>
      </c>
      <c r="AH293" s="230" t="str">
        <f t="shared" si="497"/>
        <v/>
      </c>
      <c r="AI293" s="9"/>
      <c r="AL293" s="7">
        <f t="shared" ca="1" si="604"/>
        <v>8.5</v>
      </c>
      <c r="AM293" s="7">
        <f t="shared" si="605"/>
        <v>0</v>
      </c>
      <c r="AN293" s="7">
        <f t="shared" si="606"/>
        <v>0</v>
      </c>
      <c r="AO293" s="7">
        <f t="shared" ca="1" si="607"/>
        <v>7</v>
      </c>
      <c r="AP293" s="7">
        <f t="shared" ca="1" si="608"/>
        <v>5.5</v>
      </c>
      <c r="AQ293" s="7">
        <f t="shared" ca="1" si="609"/>
        <v>4.5</v>
      </c>
      <c r="AR293" s="7">
        <f t="shared" ca="1" si="610"/>
        <v>4</v>
      </c>
      <c r="AMG293" s="7"/>
      <c r="AMH293" s="7"/>
    </row>
    <row r="294" spans="1:1022">
      <c r="B294" s="14"/>
      <c r="C294" s="14" t="s">
        <v>14</v>
      </c>
      <c r="D294" s="7"/>
      <c r="E294" s="216"/>
      <c r="F294" s="7"/>
      <c r="G294" s="16">
        <f t="shared" si="565"/>
        <v>0</v>
      </c>
      <c r="H294" s="122" t="s">
        <v>68</v>
      </c>
      <c r="I294" s="122" t="s">
        <v>13</v>
      </c>
      <c r="J294" s="122" t="s">
        <v>281</v>
      </c>
      <c r="K294" s="147" t="str">
        <f>Eingabetabelle!$K$5</f>
        <v>Wasser</v>
      </c>
      <c r="L294" s="147" t="str">
        <f t="shared" si="601"/>
        <v>17x2FBHFliesenWasser</v>
      </c>
      <c r="M294" s="147">
        <f>MATCH($L294,Daten!$S$3:$S$50,0)+2</f>
        <v>11</v>
      </c>
      <c r="N294" s="17"/>
      <c r="O294" s="17"/>
      <c r="P294" s="3"/>
      <c r="Q294" s="3"/>
      <c r="R294" s="3"/>
      <c r="S294" s="3"/>
      <c r="U294" s="227">
        <f>DH!$J$2-DH!$K$2</f>
        <v>7</v>
      </c>
      <c r="V294" s="14">
        <f t="shared" si="591"/>
        <v>0</v>
      </c>
      <c r="W294" s="13">
        <f t="shared" si="602"/>
        <v>6000</v>
      </c>
      <c r="X294" s="15"/>
      <c r="Y294" s="218">
        <f ca="1">INDIRECT(ADDRESS($M294,4,1,0,"Daten"),0)*Z294*Z294*V294</f>
        <v>0</v>
      </c>
      <c r="Z294" s="134">
        <f ca="1">AA294+AB294+AC294</f>
        <v>0</v>
      </c>
      <c r="AA294" s="134">
        <f t="shared" ca="1" si="492"/>
        <v>0</v>
      </c>
      <c r="AB294" s="233">
        <f ca="1">IF(O$285&gt;0,60*((AG$285/O$285)*O294)/(INDIRECT(ADDRESS($M294,5,1,0,"Daten"),0)*($E$1-$E$2)),0)</f>
        <v>0</v>
      </c>
      <c r="AC294" s="233">
        <f ca="1">IF(P$292&gt;0,60*(P294*AG$292/P$292)/(INDIRECT(ADDRESS($M294,5,1,0,"Daten"),0)*($E$1-$E$2)),0)</f>
        <v>0</v>
      </c>
      <c r="AD294" s="7"/>
      <c r="AE294" s="152">
        <f t="shared" ca="1" si="603"/>
        <v>8.5</v>
      </c>
      <c r="AF294" s="13">
        <f ca="1">($E$1-U294/2)-INDIRECT(ADDRESS(ROW()-3,COLUMN()-2))</f>
        <v>17.5</v>
      </c>
      <c r="AG294" s="230">
        <f ca="1">$AE294*$AF294*$Q294</f>
        <v>0</v>
      </c>
      <c r="AH294" s="230" t="str">
        <f t="shared" si="497"/>
        <v/>
      </c>
      <c r="AI294" s="9"/>
      <c r="AL294" s="7">
        <f t="shared" ca="1" si="604"/>
        <v>8.5</v>
      </c>
      <c r="AM294" s="7">
        <f t="shared" si="605"/>
        <v>0</v>
      </c>
      <c r="AN294" s="7">
        <f t="shared" si="606"/>
        <v>0</v>
      </c>
      <c r="AO294" s="7">
        <f t="shared" ca="1" si="607"/>
        <v>7</v>
      </c>
      <c r="AP294" s="7">
        <f t="shared" ca="1" si="608"/>
        <v>5.5</v>
      </c>
      <c r="AQ294" s="7">
        <f t="shared" ca="1" si="609"/>
        <v>4.5</v>
      </c>
      <c r="AR294" s="7">
        <f t="shared" ca="1" si="610"/>
        <v>4</v>
      </c>
      <c r="AMG294" s="7"/>
      <c r="AMH294" s="7"/>
    </row>
    <row r="295" spans="1:1022">
      <c r="B295" s="14"/>
      <c r="C295" s="14" t="s">
        <v>14</v>
      </c>
      <c r="D295" s="7"/>
      <c r="E295" s="216"/>
      <c r="F295" s="7"/>
      <c r="G295" s="16">
        <f t="shared" si="565"/>
        <v>0</v>
      </c>
      <c r="H295" s="122" t="s">
        <v>68</v>
      </c>
      <c r="I295" s="122" t="s">
        <v>13</v>
      </c>
      <c r="J295" s="122" t="s">
        <v>281</v>
      </c>
      <c r="K295" s="147" t="str">
        <f>Eingabetabelle!$K$5</f>
        <v>Wasser</v>
      </c>
      <c r="L295" s="147" t="str">
        <f t="shared" si="601"/>
        <v>17x2FBHFliesenWasser</v>
      </c>
      <c r="M295" s="147">
        <f>MATCH($L295,Daten!$S$3:$S$50,0)+2</f>
        <v>11</v>
      </c>
      <c r="N295" s="17"/>
      <c r="O295" s="17"/>
      <c r="P295" s="3"/>
      <c r="Q295" s="3"/>
      <c r="R295" s="3"/>
      <c r="S295" s="3"/>
      <c r="U295" s="227">
        <f>DH!$J$2-DH!$K$2</f>
        <v>7</v>
      </c>
      <c r="V295" s="14">
        <f t="shared" si="591"/>
        <v>0</v>
      </c>
      <c r="W295" s="13">
        <f t="shared" si="602"/>
        <v>6000</v>
      </c>
      <c r="X295" s="15"/>
      <c r="Y295" s="218">
        <f ca="1">INDIRECT(ADDRESS($M295,4,1,0,"Daten"),0)*Z295*Z295*V295</f>
        <v>0</v>
      </c>
      <c r="Z295" s="134">
        <f ca="1">AA295+AB295+AC295</f>
        <v>0</v>
      </c>
      <c r="AA295" s="134">
        <f t="shared" ca="1" si="492"/>
        <v>0</v>
      </c>
      <c r="AB295" s="233">
        <f ca="1">IF(O$285&gt;0,60*((AG$285/O$285)*O295)/(INDIRECT(ADDRESS($M295,5,1,0,"Daten"),0)*($E$1-$E$2)),0)</f>
        <v>0</v>
      </c>
      <c r="AC295" s="233">
        <f ca="1">IF(P$292&gt;0,60*(P295*AG$292/P$292)/(INDIRECT(ADDRESS($M295,5,1,0,"Daten"),0)*($E$1-$E$2)),0)</f>
        <v>0</v>
      </c>
      <c r="AD295" s="7"/>
      <c r="AE295" s="152">
        <f t="shared" ca="1" si="603"/>
        <v>8.5</v>
      </c>
      <c r="AF295" s="13">
        <f ca="1">($E$1-U295/2)-INDIRECT(ADDRESS(ROW()-4,COLUMN()-2))</f>
        <v>17.5</v>
      </c>
      <c r="AG295" s="230">
        <f ca="1">$AE295*$AF295*$Q295</f>
        <v>0</v>
      </c>
      <c r="AH295" s="230" t="str">
        <f t="shared" si="497"/>
        <v/>
      </c>
      <c r="AI295" s="9"/>
      <c r="AL295" s="7">
        <f t="shared" ca="1" si="604"/>
        <v>8.5</v>
      </c>
      <c r="AM295" s="7">
        <f t="shared" si="605"/>
        <v>0</v>
      </c>
      <c r="AN295" s="7">
        <f t="shared" si="606"/>
        <v>0</v>
      </c>
      <c r="AO295" s="7">
        <f t="shared" ca="1" si="607"/>
        <v>7</v>
      </c>
      <c r="AP295" s="7">
        <f t="shared" ca="1" si="608"/>
        <v>5.5</v>
      </c>
      <c r="AQ295" s="7">
        <f t="shared" ca="1" si="609"/>
        <v>4.5</v>
      </c>
      <c r="AR295" s="7">
        <f t="shared" ca="1" si="610"/>
        <v>4</v>
      </c>
      <c r="AMG295" s="7"/>
      <c r="AMH295" s="7"/>
    </row>
    <row r="296" spans="1:1022">
      <c r="B296" s="14"/>
      <c r="C296" s="14" t="s">
        <v>15</v>
      </c>
      <c r="D296" s="7"/>
      <c r="E296" s="216"/>
      <c r="F296" s="7"/>
      <c r="G296" s="16">
        <f t="shared" si="565"/>
        <v>0</v>
      </c>
      <c r="H296" s="122" t="s">
        <v>68</v>
      </c>
      <c r="I296" s="122" t="s">
        <v>13</v>
      </c>
      <c r="J296" s="122" t="s">
        <v>281</v>
      </c>
      <c r="K296" s="147" t="str">
        <f>Eingabetabelle!$K$5</f>
        <v>Wasser</v>
      </c>
      <c r="L296" s="147" t="str">
        <f t="shared" si="601"/>
        <v>17x2FBHFliesenWasser</v>
      </c>
      <c r="M296" s="147">
        <f>MATCH($L296,Daten!$S$3:$S$50,0)+2</f>
        <v>11</v>
      </c>
      <c r="N296" s="17"/>
      <c r="O296" s="17"/>
      <c r="P296" s="3"/>
      <c r="Q296" s="3"/>
      <c r="R296" s="3"/>
      <c r="S296" s="3"/>
      <c r="U296" s="227">
        <f>DH!$J$2-DH!$K$2</f>
        <v>7</v>
      </c>
      <c r="V296" s="14">
        <f t="shared" si="591"/>
        <v>0</v>
      </c>
      <c r="W296" s="13">
        <f t="shared" si="602"/>
        <v>6000</v>
      </c>
      <c r="X296" s="15"/>
      <c r="Y296" s="218">
        <f ca="1">INDIRECT(ADDRESS($M296,4,1,0,"Daten"),0)*Z296*Z296*V296</f>
        <v>0</v>
      </c>
      <c r="Z296" s="134">
        <f ca="1">AA296+AB296+AC296</f>
        <v>0</v>
      </c>
      <c r="AA296" s="134">
        <f t="shared" ca="1" si="492"/>
        <v>0</v>
      </c>
      <c r="AB296" s="233">
        <f ca="1">IF(O$285&gt;0,60*((AG$285/O$285)*O296)/(INDIRECT(ADDRESS($M296,5,1,0,"Daten"),0)*($E$1-$E$2)),0)</f>
        <v>0</v>
      </c>
      <c r="AC296" s="233">
        <f ca="1">IF(P$292&gt;0,60*(P296*AG$292/P$292)/(INDIRECT(ADDRESS($M296,5,1,0,"Daten"),0)*($E$1-$E$2)),0)</f>
        <v>0</v>
      </c>
      <c r="AD296" s="7"/>
      <c r="AE296" s="152">
        <f t="shared" ca="1" si="603"/>
        <v>8.5</v>
      </c>
      <c r="AF296" s="13">
        <f ca="1">($E$1-U296/2)-INDIRECT(ADDRESS(ROW()-5,COLUMN()-2))</f>
        <v>17.5</v>
      </c>
      <c r="AG296" s="230">
        <f ca="1">$AE296*$AF296*$Q296</f>
        <v>0</v>
      </c>
      <c r="AH296" s="230" t="str">
        <f t="shared" si="497"/>
        <v/>
      </c>
      <c r="AI296" s="9"/>
      <c r="AL296" s="7">
        <f t="shared" ca="1" si="604"/>
        <v>8.5</v>
      </c>
      <c r="AM296" s="7">
        <f t="shared" si="605"/>
        <v>0</v>
      </c>
      <c r="AN296" s="7">
        <f t="shared" si="606"/>
        <v>0</v>
      </c>
      <c r="AO296" s="7">
        <f t="shared" ca="1" si="607"/>
        <v>7</v>
      </c>
      <c r="AP296" s="7">
        <f t="shared" ca="1" si="608"/>
        <v>5.5</v>
      </c>
      <c r="AQ296" s="7">
        <f t="shared" ca="1" si="609"/>
        <v>4.5</v>
      </c>
      <c r="AR296" s="7">
        <f t="shared" ca="1" si="610"/>
        <v>4</v>
      </c>
      <c r="AMG296" s="7"/>
      <c r="AMH296" s="7"/>
    </row>
    <row r="297" spans="1:1022">
      <c r="B297" s="14"/>
      <c r="C297" s="14" t="s">
        <v>16</v>
      </c>
      <c r="D297" s="7"/>
      <c r="E297" s="216"/>
      <c r="F297" s="7"/>
      <c r="G297" s="16">
        <f t="shared" si="565"/>
        <v>0</v>
      </c>
      <c r="H297" s="122" t="s">
        <v>68</v>
      </c>
      <c r="I297" s="122" t="s">
        <v>13</v>
      </c>
      <c r="J297" s="122" t="s">
        <v>281</v>
      </c>
      <c r="K297" s="147" t="str">
        <f>Eingabetabelle!$K$5</f>
        <v>Wasser</v>
      </c>
      <c r="L297" s="147" t="str">
        <f t="shared" si="601"/>
        <v>17x2FBHFliesenWasser</v>
      </c>
      <c r="M297" s="147">
        <f>MATCH($L297,Daten!$S$3:$S$50,0)+2</f>
        <v>11</v>
      </c>
      <c r="N297" s="17"/>
      <c r="O297" s="17"/>
      <c r="P297" s="3"/>
      <c r="Q297" s="3"/>
      <c r="R297" s="3"/>
      <c r="S297" s="3"/>
      <c r="U297" s="227">
        <f>DH!$J$2-DH!$K$2</f>
        <v>7</v>
      </c>
      <c r="V297" s="14">
        <f t="shared" si="591"/>
        <v>0</v>
      </c>
      <c r="W297" s="13">
        <f t="shared" si="602"/>
        <v>6000</v>
      </c>
      <c r="X297" s="15"/>
      <c r="Y297" s="218">
        <f ca="1">INDIRECT(ADDRESS($M297,4,1,0,"Daten"),0)*Z297*Z297*V297</f>
        <v>0</v>
      </c>
      <c r="Z297" s="134">
        <f ca="1">AA297+AB297+AC297</f>
        <v>0</v>
      </c>
      <c r="AA297" s="134">
        <f t="shared" ref="AA297" ca="1" si="611">60*(AG297)/(INDIRECT(ADDRESS($M297,5,1,0,"Daten"),0)*(U297))</f>
        <v>0</v>
      </c>
      <c r="AB297" s="233">
        <f ca="1">IF(O$285&gt;0,60*((AG$285/O$285)*O297)/(INDIRECT(ADDRESS($M297,5,1,0,"Daten"),0)*($E$1-$E$2)),0)</f>
        <v>0</v>
      </c>
      <c r="AC297" s="233">
        <f ca="1">IF(P$292&gt;0,60*(P297*AG$292/P$292)/(INDIRECT(ADDRESS($M297,5,1,0,"Daten"),0)*($E$1-$E$2)),0)</f>
        <v>0</v>
      </c>
      <c r="AD297" s="7"/>
      <c r="AE297" s="152">
        <f t="shared" ca="1" si="603"/>
        <v>8.5</v>
      </c>
      <c r="AF297" s="13">
        <f ca="1">($E$1-U297/2)-INDIRECT(ADDRESS(ROW()-6,COLUMN()-2))</f>
        <v>17.5</v>
      </c>
      <c r="AG297" s="230">
        <f ca="1">$AE297*$AF297*$Q297</f>
        <v>0</v>
      </c>
      <c r="AH297" s="230" t="str">
        <f t="shared" ref="AH297" si="612">IF(Q297&gt;0,AG297/Q297,"")</f>
        <v/>
      </c>
      <c r="AI297" s="9"/>
      <c r="AL297" s="7">
        <f t="shared" ca="1" si="604"/>
        <v>8.5</v>
      </c>
      <c r="AM297" s="7">
        <f t="shared" si="605"/>
        <v>0</v>
      </c>
      <c r="AN297" s="7">
        <f t="shared" si="606"/>
        <v>0</v>
      </c>
      <c r="AO297" s="7">
        <f t="shared" ca="1" si="607"/>
        <v>7</v>
      </c>
      <c r="AP297" s="7">
        <f t="shared" ca="1" si="608"/>
        <v>5.5</v>
      </c>
      <c r="AQ297" s="7">
        <f t="shared" ca="1" si="609"/>
        <v>4.5</v>
      </c>
      <c r="AR297" s="7">
        <f t="shared" ca="1" si="610"/>
        <v>4</v>
      </c>
      <c r="AMG297" s="7"/>
      <c r="AMH297" s="7"/>
    </row>
    <row r="298" spans="1:102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f ca="1">SUM(Z233:Z297)</f>
        <v>0</v>
      </c>
      <c r="AA298" s="19"/>
      <c r="AB298" s="232"/>
      <c r="AC298" s="232"/>
      <c r="AD298" s="19"/>
      <c r="AE298" s="19"/>
      <c r="AF298" s="19"/>
      <c r="AG298" s="217">
        <f ca="1">SUM(AG233:AG297)</f>
        <v>0</v>
      </c>
      <c r="AH298" s="217"/>
      <c r="AI298" s="19"/>
      <c r="AJ298" s="19"/>
      <c r="AK298" s="19"/>
      <c r="AL298" s="19"/>
      <c r="AM298" s="19"/>
      <c r="AN298" s="19"/>
      <c r="AO298" s="19"/>
      <c r="AP298" s="19"/>
      <c r="AQ298" s="19"/>
      <c r="AR298" s="19"/>
    </row>
    <row r="299" spans="1:1022">
      <c r="D299" s="7"/>
      <c r="E299" s="35"/>
      <c r="F299" s="7"/>
      <c r="AF299" s="13"/>
    </row>
    <row r="300" spans="1:1022">
      <c r="D300" s="7"/>
      <c r="E300" s="35"/>
      <c r="F300" s="7"/>
    </row>
    <row r="301" spans="1:1022">
      <c r="D301" s="7"/>
      <c r="E301" s="35"/>
      <c r="F301" s="7"/>
    </row>
    <row r="302" spans="1:1022">
      <c r="D302" s="7"/>
      <c r="E302" s="35"/>
      <c r="F302" s="7"/>
    </row>
    <row r="303" spans="1:1022">
      <c r="D303" s="7"/>
      <c r="E303" s="35"/>
      <c r="F303" s="7"/>
    </row>
    <row r="304" spans="1:1022">
      <c r="D304" s="7"/>
      <c r="E304" s="35"/>
      <c r="F304" s="7"/>
    </row>
    <row r="305" spans="4:6">
      <c r="D305" s="7"/>
      <c r="E305" s="35"/>
      <c r="F305" s="7"/>
    </row>
    <row r="306" spans="4:6">
      <c r="D306" s="7"/>
      <c r="E306" s="35"/>
      <c r="F306" s="7"/>
    </row>
    <row r="307" spans="4:6">
      <c r="D307" s="7"/>
      <c r="E307" s="35"/>
      <c r="F307" s="7"/>
    </row>
    <row r="308" spans="4:6">
      <c r="D308" s="7"/>
      <c r="E308" s="35"/>
      <c r="F308" s="7"/>
    </row>
    <row r="309" spans="4:6">
      <c r="D309" s="7"/>
      <c r="E309" s="35"/>
      <c r="F309" s="7"/>
    </row>
    <row r="310" spans="4:6">
      <c r="D310" s="7"/>
      <c r="E310" s="35"/>
      <c r="F310" s="7"/>
    </row>
    <row r="311" spans="4:6">
      <c r="D311" s="7"/>
      <c r="E311" s="35"/>
      <c r="F311" s="7"/>
    </row>
    <row r="312" spans="4:6">
      <c r="D312" s="7"/>
      <c r="E312" s="35"/>
      <c r="F312" s="7"/>
    </row>
    <row r="313" spans="4:6">
      <c r="D313" s="7"/>
      <c r="E313" s="35"/>
      <c r="F313" s="7"/>
    </row>
    <row r="314" spans="4:6">
      <c r="D314" s="7"/>
      <c r="E314" s="35"/>
      <c r="F314" s="7"/>
    </row>
    <row r="315" spans="4:6">
      <c r="D315" s="7"/>
      <c r="E315" s="35"/>
      <c r="F315" s="7"/>
    </row>
    <row r="316" spans="4:6">
      <c r="D316" s="7"/>
      <c r="E316" s="35"/>
      <c r="F316" s="7"/>
    </row>
    <row r="317" spans="4:6">
      <c r="D317" s="7"/>
      <c r="E317" s="35"/>
      <c r="F317" s="7"/>
    </row>
    <row r="318" spans="4:6">
      <c r="D318" s="7"/>
      <c r="E318" s="35"/>
      <c r="F318" s="7"/>
    </row>
    <row r="319" spans="4:6">
      <c r="D319" s="7"/>
      <c r="E319" s="35"/>
      <c r="F319" s="7"/>
    </row>
    <row r="320" spans="4:6">
      <c r="D320" s="7"/>
      <c r="E320" s="35"/>
      <c r="F320" s="7"/>
    </row>
  </sheetData>
  <mergeCells count="1">
    <mergeCell ref="B6:F6"/>
  </mergeCells>
  <conditionalFormatting sqref="R65">
    <cfRule type="expression" dxfId="229" priority="615">
      <formula>IF($R$65&gt;$E$56,TRUE,FALSE)</formula>
    </cfRule>
  </conditionalFormatting>
  <conditionalFormatting sqref="S72">
    <cfRule type="expression" dxfId="228" priority="614">
      <formula>IF($S$72&gt;$E$64,TRUE,FALSE)</formula>
    </cfRule>
  </conditionalFormatting>
  <conditionalFormatting sqref="R139">
    <cfRule type="expression" dxfId="227" priority="613">
      <formula>IF($R$139&gt;$E$138,TRUE,)</formula>
    </cfRule>
  </conditionalFormatting>
  <conditionalFormatting sqref="S147:T147">
    <cfRule type="expression" dxfId="226" priority="612">
      <formula>IF($S$147&gt;$E$146,TRUE,)</formula>
    </cfRule>
  </conditionalFormatting>
  <conditionalFormatting sqref="S220">
    <cfRule type="expression" dxfId="225" priority="611">
      <formula>IF($S$220&gt;$E$219,TRUE,)</formula>
    </cfRule>
  </conditionalFormatting>
  <conditionalFormatting sqref="R285 O285">
    <cfRule type="expression" dxfId="224" priority="610">
      <formula>IF($R$285&gt;$E$284,TRUE,)</formula>
    </cfRule>
  </conditionalFormatting>
  <conditionalFormatting sqref="S292:T292 P292">
    <cfRule type="expression" dxfId="223" priority="609">
      <formula>IF($S$292&gt;$E$291,TRUE,)</formula>
    </cfRule>
  </conditionalFormatting>
  <conditionalFormatting sqref="AJ8">
    <cfRule type="expression" dxfId="222" priority="607">
      <formula>IF($AJ8&lt;0,TRUE,)</formula>
    </cfRule>
    <cfRule type="expression" dxfId="221" priority="608">
      <formula>IF($AJ8&gt;0,TRUE,FALSE)</formula>
    </cfRule>
  </conditionalFormatting>
  <conditionalFormatting sqref="AJ17">
    <cfRule type="expression" dxfId="220" priority="605">
      <formula>IF($AJ17&lt;0,TRUE,)</formula>
    </cfRule>
    <cfRule type="expression" dxfId="219" priority="606">
      <formula>IF($AJ17&gt;0,TRUE,FALSE)</formula>
    </cfRule>
  </conditionalFormatting>
  <conditionalFormatting sqref="AJ24">
    <cfRule type="expression" dxfId="218" priority="603">
      <formula>IF($AJ24&lt;0,TRUE,)</formula>
    </cfRule>
    <cfRule type="expression" dxfId="217" priority="604">
      <formula>IF($AJ24&gt;0,TRUE,FALSE)</formula>
    </cfRule>
  </conditionalFormatting>
  <conditionalFormatting sqref="AJ32">
    <cfRule type="expression" dxfId="216" priority="601">
      <formula>IF($AJ32&lt;0,TRUE,)</formula>
    </cfRule>
    <cfRule type="expression" dxfId="215" priority="602">
      <formula>IF($AJ32&gt;0,TRUE,FALSE)</formula>
    </cfRule>
  </conditionalFormatting>
  <conditionalFormatting sqref="AJ40">
    <cfRule type="expression" dxfId="214" priority="599">
      <formula>IF($AJ40&lt;0,TRUE,)</formula>
    </cfRule>
    <cfRule type="expression" dxfId="213" priority="600">
      <formula>IF($AJ40&gt;0,TRUE,FALSE)</formula>
    </cfRule>
  </conditionalFormatting>
  <conditionalFormatting sqref="AJ48">
    <cfRule type="expression" dxfId="212" priority="597">
      <formula>IF($AJ48&lt;0,TRUE,)</formula>
    </cfRule>
    <cfRule type="expression" dxfId="211" priority="598">
      <formula>IF($AJ48&gt;0,TRUE,FALSE)</formula>
    </cfRule>
  </conditionalFormatting>
  <conditionalFormatting sqref="AJ56">
    <cfRule type="expression" dxfId="210" priority="595">
      <formula>IF($AJ56&lt;0,TRUE,)</formula>
    </cfRule>
    <cfRule type="expression" dxfId="209" priority="596">
      <formula>IF($AJ56&gt;0,TRUE,FALSE)</formula>
    </cfRule>
  </conditionalFormatting>
  <conditionalFormatting sqref="AJ64">
    <cfRule type="expression" dxfId="208" priority="593">
      <formula>IF($AJ64&lt;0,TRUE,)</formula>
    </cfRule>
    <cfRule type="expression" dxfId="207" priority="594">
      <formula>IF($AJ64&gt;0,TRUE,FALSE)</formula>
    </cfRule>
  </conditionalFormatting>
  <conditionalFormatting sqref="AJ71">
    <cfRule type="expression" dxfId="206" priority="591">
      <formula>IF($AJ71&lt;0,TRUE,)</formula>
    </cfRule>
    <cfRule type="expression" dxfId="205" priority="592">
      <formula>IF($AJ71&gt;0,TRUE,FALSE)</formula>
    </cfRule>
  </conditionalFormatting>
  <conditionalFormatting sqref="AJ79">
    <cfRule type="expression" dxfId="204" priority="589">
      <formula>IF($AJ79&lt;0,TRUE,)</formula>
    </cfRule>
    <cfRule type="expression" dxfId="203" priority="590">
      <formula>IF($AJ79&gt;0,TRUE,FALSE)</formula>
    </cfRule>
  </conditionalFormatting>
  <conditionalFormatting sqref="AJ88">
    <cfRule type="expression" dxfId="202" priority="587">
      <formula>IF($AJ88&lt;0,TRUE,)</formula>
    </cfRule>
    <cfRule type="expression" dxfId="201" priority="588">
      <formula>IF($AJ88&gt;0,TRUE,FALSE)</formula>
    </cfRule>
  </conditionalFormatting>
  <conditionalFormatting sqref="AJ95">
    <cfRule type="expression" dxfId="200" priority="585">
      <formula>IF($AJ95&lt;0,TRUE,)</formula>
    </cfRule>
    <cfRule type="expression" dxfId="199" priority="586">
      <formula>IF($AJ95&gt;0,TRUE,FALSE)</formula>
    </cfRule>
  </conditionalFormatting>
  <conditionalFormatting sqref="AJ102">
    <cfRule type="expression" dxfId="198" priority="583">
      <formula>IF($AJ102&lt;0,TRUE,)</formula>
    </cfRule>
    <cfRule type="expression" dxfId="197" priority="584">
      <formula>IF($AJ102&gt;0,TRUE,FALSE)</formula>
    </cfRule>
  </conditionalFormatting>
  <conditionalFormatting sqref="AJ109">
    <cfRule type="expression" dxfId="196" priority="581">
      <formula>IF($AJ109&lt;0,TRUE,)</formula>
    </cfRule>
    <cfRule type="expression" dxfId="195" priority="582">
      <formula>IF($AJ109&gt;0,TRUE,FALSE)</formula>
    </cfRule>
  </conditionalFormatting>
  <conditionalFormatting sqref="AJ117">
    <cfRule type="expression" dxfId="194" priority="579">
      <formula>IF($AJ117&lt;0,TRUE,)</formula>
    </cfRule>
    <cfRule type="expression" dxfId="193" priority="580">
      <formula>IF($AJ117&gt;0,TRUE,FALSE)</formula>
    </cfRule>
  </conditionalFormatting>
  <conditionalFormatting sqref="AJ124">
    <cfRule type="expression" dxfId="192" priority="577">
      <formula>IF($AJ124&lt;0,TRUE,)</formula>
    </cfRule>
    <cfRule type="expression" dxfId="191" priority="578">
      <formula>IF($AJ124&gt;0,TRUE,FALSE)</formula>
    </cfRule>
  </conditionalFormatting>
  <conditionalFormatting sqref="AJ131">
    <cfRule type="expression" dxfId="190" priority="575">
      <formula>IF($AJ131&lt;0,TRUE,)</formula>
    </cfRule>
    <cfRule type="expression" dxfId="189" priority="576">
      <formula>IF($AJ131&gt;0,TRUE,FALSE)</formula>
    </cfRule>
  </conditionalFormatting>
  <conditionalFormatting sqref="AJ138">
    <cfRule type="expression" dxfId="188" priority="573">
      <formula>IF($AJ138&lt;0,TRUE,)</formula>
    </cfRule>
    <cfRule type="expression" dxfId="187" priority="574">
      <formula>IF($AJ138&gt;0,TRUE,FALSE)</formula>
    </cfRule>
  </conditionalFormatting>
  <conditionalFormatting sqref="AJ146">
    <cfRule type="expression" dxfId="186" priority="571">
      <formula>IF($AJ146&lt;0,TRUE,)</formula>
    </cfRule>
    <cfRule type="expression" dxfId="185" priority="572">
      <formula>IF($AJ146&gt;0,TRUE,FALSE)</formula>
    </cfRule>
  </conditionalFormatting>
  <conditionalFormatting sqref="AJ155">
    <cfRule type="expression" dxfId="184" priority="569">
      <formula>IF($AJ155&lt;0,TRUE,)</formula>
    </cfRule>
    <cfRule type="expression" dxfId="183" priority="570">
      <formula>IF($AJ155&gt;0,TRUE,FALSE)</formula>
    </cfRule>
  </conditionalFormatting>
  <conditionalFormatting sqref="AJ162">
    <cfRule type="expression" dxfId="182" priority="567">
      <formula>IF($AJ162&lt;0,TRUE,)</formula>
    </cfRule>
    <cfRule type="expression" dxfId="181" priority="568">
      <formula>IF($AJ162&gt;0,TRUE,FALSE)</formula>
    </cfRule>
  </conditionalFormatting>
  <conditionalFormatting sqref="AJ169">
    <cfRule type="expression" dxfId="180" priority="565">
      <formula>IF($AJ169&lt;0,TRUE,)</formula>
    </cfRule>
    <cfRule type="expression" dxfId="179" priority="566">
      <formula>IF($AJ169&gt;0,TRUE,FALSE)</formula>
    </cfRule>
  </conditionalFormatting>
  <conditionalFormatting sqref="AJ176">
    <cfRule type="expression" dxfId="178" priority="563">
      <formula>IF($AJ176&lt;0,TRUE,)</formula>
    </cfRule>
    <cfRule type="expression" dxfId="177" priority="564">
      <formula>IF($AJ176&gt;0,TRUE,FALSE)</formula>
    </cfRule>
  </conditionalFormatting>
  <conditionalFormatting sqref="AJ183">
    <cfRule type="expression" dxfId="176" priority="561">
      <formula>IF($AJ183&lt;0,TRUE,)</formula>
    </cfRule>
    <cfRule type="expression" dxfId="175" priority="562">
      <formula>IF($AJ183&gt;0,TRUE,FALSE)</formula>
    </cfRule>
  </conditionalFormatting>
  <conditionalFormatting sqref="AJ191">
    <cfRule type="expression" dxfId="174" priority="559">
      <formula>IF($AJ191&lt;0,TRUE,)</formula>
    </cfRule>
    <cfRule type="expression" dxfId="173" priority="560">
      <formula>IF($AJ191&gt;0,TRUE,FALSE)</formula>
    </cfRule>
  </conditionalFormatting>
  <conditionalFormatting sqref="AJ198">
    <cfRule type="expression" dxfId="172" priority="557">
      <formula>IF($AJ198&lt;0,TRUE,)</formula>
    </cfRule>
    <cfRule type="expression" dxfId="171" priority="558">
      <formula>IF($AJ198&gt;0,TRUE,FALSE)</formula>
    </cfRule>
  </conditionalFormatting>
  <conditionalFormatting sqref="AJ205">
    <cfRule type="expression" dxfId="170" priority="555">
      <formula>IF($AJ205&lt;0,TRUE,)</formula>
    </cfRule>
    <cfRule type="expression" dxfId="169" priority="556">
      <formula>IF($AJ205&gt;0,TRUE,FALSE)</formula>
    </cfRule>
  </conditionalFormatting>
  <conditionalFormatting sqref="AJ212">
    <cfRule type="expression" dxfId="168" priority="553">
      <formula>IF($AJ212&lt;0,TRUE,)</formula>
    </cfRule>
    <cfRule type="expression" dxfId="167" priority="554">
      <formula>IF($AJ212&gt;0,TRUE,FALSE)</formula>
    </cfRule>
  </conditionalFormatting>
  <conditionalFormatting sqref="AJ219">
    <cfRule type="expression" dxfId="166" priority="551">
      <formula>IF($AJ219&lt;0,TRUE,)</formula>
    </cfRule>
    <cfRule type="expression" dxfId="165" priority="552">
      <formula>IF($AJ219&gt;0,TRUE,FALSE)</formula>
    </cfRule>
  </conditionalFormatting>
  <conditionalFormatting sqref="R213">
    <cfRule type="expression" dxfId="164" priority="679">
      <formula>IF($R213&gt;$F212,TRUE,FALSE)</formula>
    </cfRule>
  </conditionalFormatting>
  <conditionalFormatting sqref="Y9:Y16 Y18:Y23 Y25:Y31 Y33:Y39 Y41:Y47 Y49:Y55 Y57:Y63 Y66:Y70 Y73:Y77 Y80:Y87 Y89:Y94 Y96:Y101 Y103:Y108 Y110:Y116 Y118:Y123 Y125:Y130 Y132:Y137 Y140:Y145 Y148:Y153 Y156:Y161 Y163:Y168 Y170:Y175 Y177:Y182 Y184:Y190 Y192:Y197 Y199:Y204 Y206:Y211 Y214:Y218 Y221:Y226 Y233:Y241 Y243:Y248 Y250:Y255 Y257:Y262 Y264:Y269 Y271:Y276 Y278:Y283 Y286:Y290 Y293:Y297">
    <cfRule type="expression" dxfId="163" priority="680">
      <formula>IF((Y9&gt;($E$3*1.03)),TRUE,FALSE)</formula>
    </cfRule>
    <cfRule type="expression" dxfId="162" priority="681">
      <formula>IF($N9&gt;0,IF(Y9&lt;0.97*$E$3,TRUE,FALSE),FALSE)</formula>
    </cfRule>
    <cfRule type="expression" dxfId="161" priority="682">
      <formula>IF(ABS(Y9-$E$3)&lt;($E$3*0.03),TRUE,FALSE)</formula>
    </cfRule>
  </conditionalFormatting>
  <conditionalFormatting sqref="Z9:Z77 Z80:Z153 Z156:Z226 Z233:Z297">
    <cfRule type="dataBar" priority="78">
      <dataBar>
        <cfvo type="min"/>
        <cfvo type="max"/>
        <color rgb="FFFFB628"/>
      </dataBar>
      <extLst>
        <ext xmlns:x14="http://schemas.microsoft.com/office/spreadsheetml/2009/9/main" uri="{B025F937-C7B1-47D3-B67F-A62EFF666E3E}">
          <x14:id>{FECD7DCE-DF0D-0543-AFD0-6AA431BBA0A6}</x14:id>
        </ext>
      </extLst>
    </cfRule>
  </conditionalFormatting>
  <conditionalFormatting sqref="AH9:AH297">
    <cfRule type="dataBar" priority="77">
      <dataBar>
        <cfvo type="min"/>
        <cfvo type="max"/>
        <color rgb="FFFFB628"/>
      </dataBar>
      <extLst>
        <ext xmlns:x14="http://schemas.microsoft.com/office/spreadsheetml/2009/9/main" uri="{B025F937-C7B1-47D3-B67F-A62EFF666E3E}">
          <x14:id>{08F6D478-B2D7-3C4E-A774-B046CA3C678A}</x14:id>
        </ext>
      </extLst>
    </cfRule>
  </conditionalFormatting>
  <conditionalFormatting sqref="AK8:AK291">
    <cfRule type="dataBar" priority="1">
      <dataBar>
        <cfvo type="percent" val="0"/>
        <cfvo type="percent" val="1.5"/>
        <color theme="7"/>
      </dataBar>
      <extLst>
        <ext xmlns:x14="http://schemas.microsoft.com/office/spreadsheetml/2009/9/main" uri="{B025F937-C7B1-47D3-B67F-A62EFF666E3E}">
          <x14:id>{A087751C-2BB3-9B41-97E6-53C8B108AD65}</x14:id>
        </ext>
      </extLst>
    </cfRule>
  </conditionalFormatting>
  <pageMargins left="0.70000000000000007" right="0.70000000000000007" top="1.1811023622047245" bottom="1.1811023622047245" header="0.78740157480314954" footer="0.78740157480314954"/>
  <pageSetup paperSize="9" fitToWidth="0" fitToHeight="0"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dataBar" id="{FECD7DCE-DF0D-0543-AFD0-6AA431BBA0A6}">
            <x14:dataBar minLength="0" maxLength="100" gradient="0">
              <x14:cfvo type="autoMin"/>
              <x14:cfvo type="autoMax"/>
              <x14:negativeFillColor rgb="FFFF0000"/>
              <x14:axisColor rgb="FF000000"/>
            </x14:dataBar>
          </x14:cfRule>
          <xm:sqref>Z9:Z77 Z80:Z153 Z156:Z226 Z233:Z297</xm:sqref>
        </x14:conditionalFormatting>
        <x14:conditionalFormatting xmlns:xm="http://schemas.microsoft.com/office/excel/2006/main">
          <x14:cfRule type="dataBar" id="{08F6D478-B2D7-3C4E-A774-B046CA3C678A}">
            <x14:dataBar minLength="0" maxLength="100" gradient="0">
              <x14:cfvo type="autoMin"/>
              <x14:cfvo type="autoMax"/>
              <x14:negativeFillColor rgb="FFFF0000"/>
              <x14:axisColor rgb="FF000000"/>
            </x14:dataBar>
          </x14:cfRule>
          <xm:sqref>AH9:AH297</xm:sqref>
        </x14:conditionalFormatting>
        <x14:conditionalFormatting xmlns:xm="http://schemas.microsoft.com/office/excel/2006/main">
          <x14:cfRule type="dataBar" id="{A087751C-2BB3-9B41-97E6-53C8B108AD65}">
            <x14:dataBar minLength="0" maxLength="100" gradient="0">
              <x14:cfvo type="percent">
                <xm:f>0</xm:f>
              </x14:cfvo>
              <x14:cfvo type="percent">
                <xm:f>1.5</xm:f>
              </x14:cfvo>
              <x14:negativeFillColor rgb="FFFF0000"/>
              <x14:axisColor rgb="FF000000"/>
            </x14:dataBar>
          </x14:cfRule>
          <xm:sqref>AK8:AK291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Daten!$AE$3:$AE$15</xm:f>
          </x14:formula1>
          <xm:sqref>I9:I16 I18:I23 I25:I31 I33:I39 I41:I47 I49:I55 I57:I63 I65:I70 I72:I77 I80:I87 I89:I94 I96:I101 I103:I108 I110:I116 I118:I123 I125:I130 I132:I137 I139:I145 I147:I153 I156:I161 I163:I168 I170:I175 I177:I182 I184:I190 I192:I197 I199:I204 I206:I211 I213:I218 I220:I226 I233:I241 I243:I248 I250:I255 I257:I262 I264:I269 I271:I276 I278:I283 I285:I290 I292:I297</xm:sqref>
        </x14:dataValidation>
        <x14:dataValidation type="list" allowBlank="1" showInputMessage="1" showErrorMessage="1" xr:uid="{00000000-0002-0000-0200-000001000000}">
          <x14:formula1>
            <xm:f>IF($I$9=Daten!$AE$3,Daten!$AI$3:$AI$5,IF($I$9=Daten!$AE$4,Daten!$AJ$3:$AJ$6,IF($I$9=Daten!$AE$5,Daten!$AK$3:$AK$7,)))</xm:f>
          </x14:formula1>
          <xm:sqref>J292:J297 J285:J290 J278:J283 J271:J276 J264:J269 J257:J262 J250:J255 J243:J248 J233:J241</xm:sqref>
        </x14:dataValidation>
        <x14:dataValidation type="list" allowBlank="1" showInputMessage="1" showErrorMessage="1" xr:uid="{00000000-0002-0000-0200-000002000000}">
          <x14:formula1>
            <xm:f>Daten!$AC$3:$AC$17</xm:f>
          </x14:formula1>
          <xm:sqref>H9:H16 H18:H23 H25:H31 H33:H39 H41:H47 H49:H55 H57:H63 H65:H70 H72:H77 H80:H87 H89:H94 H96:H101 H103:H108 H110:H116 H118:H123 H125:H130 H132:H137 H139:H145 H147:H153 H156:H161 H163:H168 H170:H175 H177:H182 H184:H190 H192:H197 H199:H204 H206:H211 H213:H218 H220:H226 H233:H241 H243:H248 H250:H255 H257:H262 H264:H269 H271:H276 H278:H283 H285:H290 H292:H297</xm:sqref>
        </x14:dataValidation>
        <x14:dataValidation type="list" allowBlank="1" showInputMessage="1" showErrorMessage="1" xr:uid="{00000000-0002-0000-0200-000003000000}">
          <x14:formula1>
            <xm:f>IF($I9=Daten!$AE$3,Daten!$AI$3:$AI$5,IF($I9=Daten!$AE$4,Daten!$AJ$3:$AJ$6,IF($I9=Daten!$AE$5,Daten!$AK$3:$AK$7,)))</xm:f>
          </x14:formula1>
          <xm:sqref>J9:J16 J18:J23 J25:J31 J33:J39 J41:J47 J49:J55 J57:J63 J65:J70 J72:J77 J80:J87 J89:J94 J96:J101 J103:J108 J110:J116 J118:J123 J125:J130 J132:J137 J139:J145 J147:J153 J156:J161 J163:J168 J170:J175 J177:J182 J184:J190 J192:J197 J199:J204 J206:J211 J213:J218 J220:J226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0"/>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83" priority="4">
      <formula>IF($T$11="",TRUE,FALSE)</formula>
    </cfRule>
  </conditionalFormatting>
  <conditionalFormatting sqref="T10">
    <cfRule type="expression" dxfId="8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A06D4E6D-7DFA-438A-B5FA-4239FFBAB8DD}">
            <xm:f>IF(OR($T$11="",$T$11=Daten!$AP$5),FALSE,TRUE)</xm:f>
            <x14:dxf>
              <fill>
                <patternFill>
                  <bgColor rgb="FFFF0000"/>
                </patternFill>
              </fill>
            </x14:dxf>
          </x14:cfRule>
          <x14:cfRule type="expression" priority="3" id="{5582AF55-3BDD-4C02-867B-9CD1E73A2F05}">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D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D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D00-000002000000}">
          <x14:formula1>
            <xm:f>Daten_RaumwHeizlast!$A$4:$A$50</xm:f>
          </x14:formula1>
          <xm:sqref>M31:M50</xm:sqref>
        </x14:dataValidation>
        <x14:dataValidation type="list" allowBlank="1" showInputMessage="1" showErrorMessage="1" xr:uid="{00000000-0002-0000-1D00-000003000000}">
          <x14:formula1>
            <xm:f>Daten!$AI$3:$AI$8</xm:f>
          </x14:formula1>
          <xm:sqref>P19</xm:sqref>
        </x14:dataValidation>
        <x14:dataValidation type="list" allowBlank="1" showInputMessage="1" showErrorMessage="1" xr:uid="{00000000-0002-0000-1D00-000004000000}">
          <x14:formula1>
            <xm:f>Daten_RaumwHeizlast!$K$4:$K$10</xm:f>
          </x14:formula1>
          <xm:sqref>P9</xm:sqref>
        </x14:dataValidation>
        <x14:dataValidation type="list" allowBlank="1" showInputMessage="1" showErrorMessage="1" xr:uid="{00000000-0002-0000-1D00-000005000000}">
          <x14:formula1>
            <xm:f>Daten_RaumwHeizlast!$O$4:$O$10</xm:f>
          </x14:formula1>
          <xm:sqref>P11</xm:sqref>
        </x14:dataValidation>
        <x14:dataValidation type="list" allowBlank="1" showInputMessage="1" showErrorMessage="1" xr:uid="{00000000-0002-0000-1D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D00-000007000000}">
          <x14:formula1>
            <xm:f>Daten!$AQ$3:$AQ$4</xm:f>
          </x14:formula1>
          <xm:sqref>T11</xm:sqref>
        </x14:dataValidation>
        <x14:dataValidation type="list" allowBlank="1" showInputMessage="1" showErrorMessage="1" xr:uid="{00000000-0002-0000-1D00-000008000000}">
          <x14:formula1>
            <xm:f>IF(OR(Eingabetabelle!K7=Daten!AM5,Eingabetabelle!K7=Daten!AM6),IF(P10=Daten!AP4,Lueftungstabelle!C5:C45,$A$10000),$A$10000)</xm:f>
          </x14:formula1>
          <xm:sqref>T10</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25,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79" priority="4">
      <formula>IF($T$11="",TRUE,FALSE)</formula>
    </cfRule>
  </conditionalFormatting>
  <conditionalFormatting sqref="T10">
    <cfRule type="expression" dxfId="7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0732BB8D-D9EE-49B4-9016-40F2C61F6C6B}">
            <xm:f>IF(OR($T$11="",$T$11=Daten!$AP$5),FALSE,TRUE)</xm:f>
            <x14:dxf>
              <fill>
                <patternFill>
                  <bgColor rgb="FFFF0000"/>
                </patternFill>
              </fill>
            </x14:dxf>
          </x14:cfRule>
          <x14:cfRule type="expression" priority="3" id="{858E780B-FF14-456D-9390-4AB0722B4316}">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E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E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E00-000002000000}">
          <x14:formula1>
            <xm:f>Daten_RaumwHeizlast!$A$4:$A$50</xm:f>
          </x14:formula1>
          <xm:sqref>M31:M50</xm:sqref>
        </x14:dataValidation>
        <x14:dataValidation type="list" allowBlank="1" showInputMessage="1" showErrorMessage="1" xr:uid="{00000000-0002-0000-1E00-000003000000}">
          <x14:formula1>
            <xm:f>Daten!$AI$3:$AI$8</xm:f>
          </x14:formula1>
          <xm:sqref>P19</xm:sqref>
        </x14:dataValidation>
        <x14:dataValidation type="list" allowBlank="1" showInputMessage="1" showErrorMessage="1" xr:uid="{00000000-0002-0000-1E00-000004000000}">
          <x14:formula1>
            <xm:f>Daten_RaumwHeizlast!$K$4:$K$10</xm:f>
          </x14:formula1>
          <xm:sqref>P9</xm:sqref>
        </x14:dataValidation>
        <x14:dataValidation type="list" allowBlank="1" showInputMessage="1" showErrorMessage="1" xr:uid="{00000000-0002-0000-1E00-000005000000}">
          <x14:formula1>
            <xm:f>Daten_RaumwHeizlast!$O$4:$O$10</xm:f>
          </x14:formula1>
          <xm:sqref>P11</xm:sqref>
        </x14:dataValidation>
        <x14:dataValidation type="list" allowBlank="1" showInputMessage="1" showErrorMessage="1" xr:uid="{00000000-0002-0000-1E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E00-000007000000}">
          <x14:formula1>
            <xm:f>Daten!$AQ$3:$AQ$4</xm:f>
          </x14:formula1>
          <xm:sqref>T11</xm:sqref>
        </x14:dataValidation>
        <x14:dataValidation type="list" allowBlank="1" showInputMessage="1" showErrorMessage="1" xr:uid="{00000000-0002-0000-1E00-000008000000}">
          <x14:formula1>
            <xm:f>IF(OR(Eingabetabelle!K7=Daten!AM5,Eingabetabelle!K7=Daten!AM6),IF(P10=Daten!AP4,Lueftungstabelle!C5:C45,$A$10000),$A$10000)</xm:f>
          </x14:formula1>
          <xm:sqref>T10</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75" priority="4">
      <formula>IF($T$11="",TRUE,FALSE)</formula>
    </cfRule>
  </conditionalFormatting>
  <conditionalFormatting sqref="T10">
    <cfRule type="expression" dxfId="7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3C06B3BF-0867-47B0-8AE7-24EC3FB00EDD}">
            <xm:f>IF(OR($T$11="",$T$11=Daten!$AP$5),FALSE,TRUE)</xm:f>
            <x14:dxf>
              <fill>
                <patternFill>
                  <bgColor rgb="FFFF0000"/>
                </patternFill>
              </fill>
            </x14:dxf>
          </x14:cfRule>
          <x14:cfRule type="expression" priority="3" id="{3AC0A226-24B0-4BE8-A186-CF7AEFE51926}">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1F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1F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1F00-000002000000}">
          <x14:formula1>
            <xm:f>Daten_RaumwHeizlast!$A$4:$A$50</xm:f>
          </x14:formula1>
          <xm:sqref>M31:M50</xm:sqref>
        </x14:dataValidation>
        <x14:dataValidation type="list" allowBlank="1" showInputMessage="1" showErrorMessage="1" xr:uid="{00000000-0002-0000-1F00-000003000000}">
          <x14:formula1>
            <xm:f>Daten!$AI$3:$AI$8</xm:f>
          </x14:formula1>
          <xm:sqref>P19</xm:sqref>
        </x14:dataValidation>
        <x14:dataValidation type="list" allowBlank="1" showInputMessage="1" showErrorMessage="1" xr:uid="{00000000-0002-0000-1F00-000004000000}">
          <x14:formula1>
            <xm:f>Daten_RaumwHeizlast!$K$4:$K$10</xm:f>
          </x14:formula1>
          <xm:sqref>P9</xm:sqref>
        </x14:dataValidation>
        <x14:dataValidation type="list" allowBlank="1" showInputMessage="1" showErrorMessage="1" xr:uid="{00000000-0002-0000-1F00-000005000000}">
          <x14:formula1>
            <xm:f>Daten_RaumwHeizlast!$O$4:$O$10</xm:f>
          </x14:formula1>
          <xm:sqref>P11</xm:sqref>
        </x14:dataValidation>
        <x14:dataValidation type="list" allowBlank="1" showInputMessage="1" showErrorMessage="1" xr:uid="{00000000-0002-0000-1F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1F00-000007000000}">
          <x14:formula1>
            <xm:f>Daten!$AQ$3:$AQ$4</xm:f>
          </x14:formula1>
          <xm:sqref>T11</xm:sqref>
        </x14:dataValidation>
        <x14:dataValidation type="list" allowBlank="1" showInputMessage="1" showErrorMessage="1" xr:uid="{00000000-0002-0000-1F00-000008000000}">
          <x14:formula1>
            <xm:f>IF(OR(Eingabetabelle!K7=Daten!AM5,Eingabetabelle!K7=Daten!AM6),IF(P10=Daten!AP4,Lueftungstabelle!C5:C45,$A$10000),$A$10000)</xm:f>
          </x14:formula1>
          <xm:sqref>T10</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3"/>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71" priority="4">
      <formula>IF($T$11="",TRUE,FALSE)</formula>
    </cfRule>
  </conditionalFormatting>
  <conditionalFormatting sqref="T10">
    <cfRule type="expression" dxfId="7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3727086-F96B-430E-80A6-579DF3AC361D}">
            <xm:f>IF(OR($T$11="",$T$11=Daten!$AP$5),FALSE,TRUE)</xm:f>
            <x14:dxf>
              <fill>
                <patternFill>
                  <bgColor rgb="FFFF0000"/>
                </patternFill>
              </fill>
            </x14:dxf>
          </x14:cfRule>
          <x14:cfRule type="expression" priority="3" id="{E0A661E2-8006-424A-B7AB-DB2B13CD5FB7}">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0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0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000-000002000000}">
          <x14:formula1>
            <xm:f>Daten_RaumwHeizlast!$A$4:$A$50</xm:f>
          </x14:formula1>
          <xm:sqref>M31:M50</xm:sqref>
        </x14:dataValidation>
        <x14:dataValidation type="list" allowBlank="1" showInputMessage="1" showErrorMessage="1" xr:uid="{00000000-0002-0000-2000-000003000000}">
          <x14:formula1>
            <xm:f>Daten!$AI$3:$AI$8</xm:f>
          </x14:formula1>
          <xm:sqref>P19</xm:sqref>
        </x14:dataValidation>
        <x14:dataValidation type="list" allowBlank="1" showInputMessage="1" showErrorMessage="1" xr:uid="{00000000-0002-0000-2000-000004000000}">
          <x14:formula1>
            <xm:f>Daten_RaumwHeizlast!$K$4:$K$10</xm:f>
          </x14:formula1>
          <xm:sqref>P9</xm:sqref>
        </x14:dataValidation>
        <x14:dataValidation type="list" allowBlank="1" showInputMessage="1" showErrorMessage="1" xr:uid="{00000000-0002-0000-2000-000005000000}">
          <x14:formula1>
            <xm:f>Daten_RaumwHeizlast!$O$4:$O$10</xm:f>
          </x14:formula1>
          <xm:sqref>P11</xm:sqref>
        </x14:dataValidation>
        <x14:dataValidation type="list" allowBlank="1" showInputMessage="1" showErrorMessage="1" xr:uid="{00000000-0002-0000-20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000-000007000000}">
          <x14:formula1>
            <xm:f>Daten!$AQ$3:$AQ$4</xm:f>
          </x14:formula1>
          <xm:sqref>T11</xm:sqref>
        </x14:dataValidation>
        <x14:dataValidation type="list" allowBlank="1" showInputMessage="1" showErrorMessage="1" xr:uid="{00000000-0002-0000-2000-000008000000}">
          <x14:formula1>
            <xm:f>IF(OR(Eingabetabelle!K7=Daten!AM5,Eingabetabelle!K7=Daten!AM6),IF(P10=Daten!AP4,Lueftungstabelle!C5:C45,$A$10000),$A$10000)</xm:f>
          </x14:formula1>
          <xm:sqref>T10</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4"/>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67" priority="4">
      <formula>IF($T$11="",TRUE,FALSE)</formula>
    </cfRule>
  </conditionalFormatting>
  <conditionalFormatting sqref="T10">
    <cfRule type="expression" dxfId="6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8322C87-2C4E-4880-AB31-2B1307180832}">
            <xm:f>IF(OR($T$11="",$T$11=Daten!$AP$5),FALSE,TRUE)</xm:f>
            <x14:dxf>
              <fill>
                <patternFill>
                  <bgColor rgb="FFFF0000"/>
                </patternFill>
              </fill>
            </x14:dxf>
          </x14:cfRule>
          <x14:cfRule type="expression" priority="3" id="{970152A8-3930-4F50-B8B8-76BA9CC68807}">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1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1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100-000002000000}">
          <x14:formula1>
            <xm:f>Daten_RaumwHeizlast!$A$4:$A$50</xm:f>
          </x14:formula1>
          <xm:sqref>M31:M50</xm:sqref>
        </x14:dataValidation>
        <x14:dataValidation type="list" allowBlank="1" showInputMessage="1" showErrorMessage="1" xr:uid="{00000000-0002-0000-2100-000003000000}">
          <x14:formula1>
            <xm:f>Daten!$AI$3:$AI$8</xm:f>
          </x14:formula1>
          <xm:sqref>P19</xm:sqref>
        </x14:dataValidation>
        <x14:dataValidation type="list" allowBlank="1" showInputMessage="1" showErrorMessage="1" xr:uid="{00000000-0002-0000-2100-000004000000}">
          <x14:formula1>
            <xm:f>Daten_RaumwHeizlast!$K$4:$K$10</xm:f>
          </x14:formula1>
          <xm:sqref>P9</xm:sqref>
        </x14:dataValidation>
        <x14:dataValidation type="list" allowBlank="1" showInputMessage="1" showErrorMessage="1" xr:uid="{00000000-0002-0000-2100-000005000000}">
          <x14:formula1>
            <xm:f>Daten_RaumwHeizlast!$O$4:$O$10</xm:f>
          </x14:formula1>
          <xm:sqref>P11</xm:sqref>
        </x14:dataValidation>
        <x14:dataValidation type="list" allowBlank="1" showInputMessage="1" showErrorMessage="1" xr:uid="{00000000-0002-0000-21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100-000007000000}">
          <x14:formula1>
            <xm:f>Daten!$AQ$3:$AQ$4</xm:f>
          </x14:formula1>
          <xm:sqref>T11</xm:sqref>
        </x14:dataValidation>
        <x14:dataValidation type="list" allowBlank="1" showInputMessage="1" showErrorMessage="1" xr:uid="{00000000-0002-0000-2100-000008000000}">
          <x14:formula1>
            <xm:f>IF(OR(Eingabetabelle!K7=Daten!AM5,Eingabetabelle!K7=Daten!AM6),IF(P10=Daten!AP4,Lueftungstabelle!C5:C45,$A$10000),$A$10000)</xm:f>
          </x14:formula1>
          <xm:sqref>T10</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5"/>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63" priority="4">
      <formula>IF($T$11="",TRUE,FALSE)</formula>
    </cfRule>
  </conditionalFormatting>
  <conditionalFormatting sqref="T10">
    <cfRule type="expression" dxfId="6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FAB202B6-02B0-4AAB-B511-9A5FA303326F}">
            <xm:f>IF(OR($T$11="",$T$11=Daten!$AP$5),FALSE,TRUE)</xm:f>
            <x14:dxf>
              <fill>
                <patternFill>
                  <bgColor rgb="FFFF0000"/>
                </patternFill>
              </fill>
            </x14:dxf>
          </x14:cfRule>
          <x14:cfRule type="expression" priority="3" id="{CD9555A9-F7B2-4EF5-B165-388FF396334D}">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2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2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200-000002000000}">
          <x14:formula1>
            <xm:f>Daten_RaumwHeizlast!$A$4:$A$50</xm:f>
          </x14:formula1>
          <xm:sqref>M31:M50</xm:sqref>
        </x14:dataValidation>
        <x14:dataValidation type="list" allowBlank="1" showInputMessage="1" showErrorMessage="1" xr:uid="{00000000-0002-0000-2200-000003000000}">
          <x14:formula1>
            <xm:f>Daten!$AI$3:$AI$8</xm:f>
          </x14:formula1>
          <xm:sqref>P19</xm:sqref>
        </x14:dataValidation>
        <x14:dataValidation type="list" allowBlank="1" showInputMessage="1" showErrorMessage="1" xr:uid="{00000000-0002-0000-2200-000004000000}">
          <x14:formula1>
            <xm:f>Daten_RaumwHeizlast!$K$4:$K$10</xm:f>
          </x14:formula1>
          <xm:sqref>P9</xm:sqref>
        </x14:dataValidation>
        <x14:dataValidation type="list" allowBlank="1" showInputMessage="1" showErrorMessage="1" xr:uid="{00000000-0002-0000-2200-000005000000}">
          <x14:formula1>
            <xm:f>Daten_RaumwHeizlast!$O$4:$O$10</xm:f>
          </x14:formula1>
          <xm:sqref>P11</xm:sqref>
        </x14:dataValidation>
        <x14:dataValidation type="list" allowBlank="1" showInputMessage="1" showErrorMessage="1" xr:uid="{00000000-0002-0000-22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200-000007000000}">
          <x14:formula1>
            <xm:f>Daten!$AQ$3:$AQ$4</xm:f>
          </x14:formula1>
          <xm:sqref>T11</xm:sqref>
        </x14:dataValidation>
        <x14:dataValidation type="list" allowBlank="1" showInputMessage="1" showErrorMessage="1" xr:uid="{00000000-0002-0000-2200-000008000000}">
          <x14:formula1>
            <xm:f>IF(OR(Eingabetabelle!K7=Daten!AM5,Eingabetabelle!K7=Daten!AM6),IF(P10=Daten!AP4,Lueftungstabelle!C5:C45,$A$10000),$A$10000)</xm:f>
          </x14:formula1>
          <xm:sqref>T10</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59" priority="4">
      <formula>IF($T$11="",TRUE,FALSE)</formula>
    </cfRule>
  </conditionalFormatting>
  <conditionalFormatting sqref="T10">
    <cfRule type="expression" dxfId="5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A98265D3-8FE9-4CD5-A0BB-57D119C4AF2D}">
            <xm:f>IF(OR($T$11="",$T$11=Daten!$AP$5),FALSE,TRUE)</xm:f>
            <x14:dxf>
              <fill>
                <patternFill>
                  <bgColor rgb="FFFF0000"/>
                </patternFill>
              </fill>
            </x14:dxf>
          </x14:cfRule>
          <x14:cfRule type="expression" priority="3" id="{943192A4-DCD5-4091-B011-470808E80A6C}">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3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3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300-000002000000}">
          <x14:formula1>
            <xm:f>Daten_RaumwHeizlast!$A$4:$A$50</xm:f>
          </x14:formula1>
          <xm:sqref>M31:M50</xm:sqref>
        </x14:dataValidation>
        <x14:dataValidation type="list" allowBlank="1" showInputMessage="1" showErrorMessage="1" xr:uid="{00000000-0002-0000-2300-000003000000}">
          <x14:formula1>
            <xm:f>Daten!$AI$3:$AI$8</xm:f>
          </x14:formula1>
          <xm:sqref>P19</xm:sqref>
        </x14:dataValidation>
        <x14:dataValidation type="list" allowBlank="1" showInputMessage="1" showErrorMessage="1" xr:uid="{00000000-0002-0000-2300-000004000000}">
          <x14:formula1>
            <xm:f>Daten_RaumwHeizlast!$K$4:$K$10</xm:f>
          </x14:formula1>
          <xm:sqref>P9</xm:sqref>
        </x14:dataValidation>
        <x14:dataValidation type="list" allowBlank="1" showInputMessage="1" showErrorMessage="1" xr:uid="{00000000-0002-0000-2300-000005000000}">
          <x14:formula1>
            <xm:f>Daten_RaumwHeizlast!$O$4:$O$10</xm:f>
          </x14:formula1>
          <xm:sqref>P11</xm:sqref>
        </x14:dataValidation>
        <x14:dataValidation type="list" allowBlank="1" showInputMessage="1" showErrorMessage="1" xr:uid="{00000000-0002-0000-23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300-000007000000}">
          <x14:formula1>
            <xm:f>Daten!$AQ$3:$AQ$4</xm:f>
          </x14:formula1>
          <xm:sqref>T11</xm:sqref>
        </x14:dataValidation>
        <x14:dataValidation type="list" allowBlank="1" showInputMessage="1" showErrorMessage="1" xr:uid="{00000000-0002-0000-2300-000008000000}">
          <x14:formula1>
            <xm:f>IF(OR(Eingabetabelle!K7=Daten!AM5,Eingabetabelle!K7=Daten!AM6),IF(P10=Daten!AP4,Lueftungstabelle!C5:C45,$A$10000),$A$10000)</xm:f>
          </x14:formula1>
          <xm:sqref>T10</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55" priority="4">
      <formula>IF($T$11="",TRUE,FALSE)</formula>
    </cfRule>
  </conditionalFormatting>
  <conditionalFormatting sqref="T10">
    <cfRule type="expression" dxfId="5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D9C2537-E9AD-42DC-955B-87EE6B8B7E88}">
            <xm:f>IF(OR($T$11="",$T$11=Daten!$AP$5),FALSE,TRUE)</xm:f>
            <x14:dxf>
              <fill>
                <patternFill>
                  <bgColor rgb="FFFF0000"/>
                </patternFill>
              </fill>
            </x14:dxf>
          </x14:cfRule>
          <x14:cfRule type="expression" priority="3" id="{2871AFC5-2B74-4926-A24C-90F6C41427D4}">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4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4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400-000002000000}">
          <x14:formula1>
            <xm:f>Daten_RaumwHeizlast!$A$4:$A$50</xm:f>
          </x14:formula1>
          <xm:sqref>M31:M50</xm:sqref>
        </x14:dataValidation>
        <x14:dataValidation type="list" allowBlank="1" showInputMessage="1" showErrorMessage="1" xr:uid="{00000000-0002-0000-2400-000003000000}">
          <x14:formula1>
            <xm:f>Daten!$AI$3:$AI$8</xm:f>
          </x14:formula1>
          <xm:sqref>P19</xm:sqref>
        </x14:dataValidation>
        <x14:dataValidation type="list" allowBlank="1" showInputMessage="1" showErrorMessage="1" xr:uid="{00000000-0002-0000-2400-000004000000}">
          <x14:formula1>
            <xm:f>Daten_RaumwHeizlast!$K$4:$K$10</xm:f>
          </x14:formula1>
          <xm:sqref>P9</xm:sqref>
        </x14:dataValidation>
        <x14:dataValidation type="list" allowBlank="1" showInputMessage="1" showErrorMessage="1" xr:uid="{00000000-0002-0000-2400-000005000000}">
          <x14:formula1>
            <xm:f>Daten_RaumwHeizlast!$O$4:$O$10</xm:f>
          </x14:formula1>
          <xm:sqref>P11</xm:sqref>
        </x14:dataValidation>
        <x14:dataValidation type="list" allowBlank="1" showInputMessage="1" showErrorMessage="1" xr:uid="{00000000-0002-0000-24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400-000007000000}">
          <x14:formula1>
            <xm:f>Daten!$AQ$3:$AQ$4</xm:f>
          </x14:formula1>
          <xm:sqref>T11</xm:sqref>
        </x14:dataValidation>
        <x14:dataValidation type="list" allowBlank="1" showInputMessage="1" showErrorMessage="1" xr:uid="{00000000-0002-0000-2400-000008000000}">
          <x14:formula1>
            <xm:f>IF(OR(Eingabetabelle!K7=Daten!AM5,Eingabetabelle!K7=Daten!AM6),IF(P10=Daten!AP4,Lueftungstabelle!C5:C45,$A$10000),$A$10000)</xm:f>
          </x14:formula1>
          <xm:sqref>T10</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51" priority="4">
      <formula>IF($T$11="",TRUE,FALSE)</formula>
    </cfRule>
  </conditionalFormatting>
  <conditionalFormatting sqref="T10">
    <cfRule type="expression" dxfId="5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C8FFABB9-A935-4CBF-A2D9-7D2F44614BC3}">
            <xm:f>IF(OR($T$11="",$T$11=Daten!$AP$5),FALSE,TRUE)</xm:f>
            <x14:dxf>
              <fill>
                <patternFill>
                  <bgColor rgb="FFFF0000"/>
                </patternFill>
              </fill>
            </x14:dxf>
          </x14:cfRule>
          <x14:cfRule type="expression" priority="3" id="{3CCA8C94-B5CF-426B-A419-9F6E97E2C390}">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5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5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500-000002000000}">
          <x14:formula1>
            <xm:f>Daten_RaumwHeizlast!$A$4:$A$50</xm:f>
          </x14:formula1>
          <xm:sqref>M31:M50</xm:sqref>
        </x14:dataValidation>
        <x14:dataValidation type="list" allowBlank="1" showInputMessage="1" showErrorMessage="1" xr:uid="{00000000-0002-0000-2500-000003000000}">
          <x14:formula1>
            <xm:f>Daten!$AI$3:$AI$8</xm:f>
          </x14:formula1>
          <xm:sqref>P19</xm:sqref>
        </x14:dataValidation>
        <x14:dataValidation type="list" allowBlank="1" showInputMessage="1" showErrorMessage="1" xr:uid="{00000000-0002-0000-2500-000004000000}">
          <x14:formula1>
            <xm:f>Daten_RaumwHeizlast!$K$4:$K$10</xm:f>
          </x14:formula1>
          <xm:sqref>P9</xm:sqref>
        </x14:dataValidation>
        <x14:dataValidation type="list" allowBlank="1" showInputMessage="1" showErrorMessage="1" xr:uid="{00000000-0002-0000-2500-000005000000}">
          <x14:formula1>
            <xm:f>Daten_RaumwHeizlast!$O$4:$O$10</xm:f>
          </x14:formula1>
          <xm:sqref>P11</xm:sqref>
        </x14:dataValidation>
        <x14:dataValidation type="list" allowBlank="1" showInputMessage="1" showErrorMessage="1" xr:uid="{00000000-0002-0000-25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500-000007000000}">
          <x14:formula1>
            <xm:f>Daten!$AQ$3:$AQ$4</xm:f>
          </x14:formula1>
          <xm:sqref>T11</xm:sqref>
        </x14:dataValidation>
        <x14:dataValidation type="list" allowBlank="1" showInputMessage="1" showErrorMessage="1" xr:uid="{00000000-0002-0000-2500-000008000000}">
          <x14:formula1>
            <xm:f>IF(OR(Eingabetabelle!K7=Daten!AM5,Eingabetabelle!K7=Daten!AM6),IF(P10=Daten!AP4,Lueftungstabelle!C5:C45,$A$10000),$A$10000)</xm:f>
          </x14:formula1>
          <xm:sqref>T10</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47" priority="4">
      <formula>IF($T$11="",TRUE,FALSE)</formula>
    </cfRule>
  </conditionalFormatting>
  <conditionalFormatting sqref="T10">
    <cfRule type="expression" dxfId="4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816B118-712C-423E-B60E-0566017933B2}">
            <xm:f>IF(OR($T$11="",$T$11=Daten!$AP$5),FALSE,TRUE)</xm:f>
            <x14:dxf>
              <fill>
                <patternFill>
                  <bgColor rgb="FFFF0000"/>
                </patternFill>
              </fill>
            </x14:dxf>
          </x14:cfRule>
          <x14:cfRule type="expression" priority="3" id="{C7BD2EC6-DEC5-4202-B37E-76EB3FF293E8}">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6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6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600-000002000000}">
          <x14:formula1>
            <xm:f>Daten_RaumwHeizlast!$A$4:$A$50</xm:f>
          </x14:formula1>
          <xm:sqref>M31:M50</xm:sqref>
        </x14:dataValidation>
        <x14:dataValidation type="list" allowBlank="1" showInputMessage="1" showErrorMessage="1" xr:uid="{00000000-0002-0000-2600-000003000000}">
          <x14:formula1>
            <xm:f>Daten!$AI$3:$AI$8</xm:f>
          </x14:formula1>
          <xm:sqref>P19</xm:sqref>
        </x14:dataValidation>
        <x14:dataValidation type="list" allowBlank="1" showInputMessage="1" showErrorMessage="1" xr:uid="{00000000-0002-0000-2600-000004000000}">
          <x14:formula1>
            <xm:f>Daten_RaumwHeizlast!$K$4:$K$10</xm:f>
          </x14:formula1>
          <xm:sqref>P9</xm:sqref>
        </x14:dataValidation>
        <x14:dataValidation type="list" allowBlank="1" showInputMessage="1" showErrorMessage="1" xr:uid="{00000000-0002-0000-2600-000005000000}">
          <x14:formula1>
            <xm:f>Daten_RaumwHeizlast!$O$4:$O$10</xm:f>
          </x14:formula1>
          <xm:sqref>P11</xm:sqref>
        </x14:dataValidation>
        <x14:dataValidation type="list" allowBlank="1" showInputMessage="1" showErrorMessage="1" xr:uid="{00000000-0002-0000-26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600-000007000000}">
          <x14:formula1>
            <xm:f>Daten!$AQ$3:$AQ$4</xm:f>
          </x14:formula1>
          <xm:sqref>T11</xm:sqref>
        </x14:dataValidation>
        <x14:dataValidation type="list" allowBlank="1" showInputMessage="1" showErrorMessage="1" xr:uid="{00000000-0002-0000-2600-000008000000}">
          <x14:formula1>
            <xm:f>IF(OR(Eingabetabelle!K7=Daten!AM5,Eingabetabelle!K7=Daten!AM6),IF(P10=Daten!AP4,Lueftungstabelle!C5:C45,$A$10000),$A$10000)</xm:f>
          </x14:formula1>
          <xm:sqref>T10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AMU46"/>
  <sheetViews>
    <sheetView workbookViewId="0"/>
  </sheetViews>
  <sheetFormatPr baseColWidth="10" defaultRowHeight="15"/>
  <cols>
    <col min="1" max="1" width="26.6640625" style="7" customWidth="1"/>
    <col min="2" max="2" width="7.1640625" style="7" customWidth="1"/>
    <col min="3" max="3" width="6.1640625" style="7" customWidth="1"/>
    <col min="4" max="4" width="10.83203125" style="7" customWidth="1"/>
    <col min="5" max="5" width="19.1640625" style="7" customWidth="1"/>
    <col min="6" max="6" width="8" style="7" customWidth="1"/>
    <col min="7" max="7" width="4.83203125" style="7" customWidth="1"/>
    <col min="8" max="8" width="5.6640625" style="7" customWidth="1"/>
    <col min="9" max="9" width="5.83203125" style="7" customWidth="1"/>
    <col min="10" max="10" width="5.33203125" style="7" customWidth="1"/>
    <col min="11" max="11" width="5.6640625" style="7" customWidth="1"/>
    <col min="12" max="12" width="6.1640625" style="7" customWidth="1"/>
    <col min="13" max="13" width="9.83203125" style="7" customWidth="1"/>
    <col min="14" max="14" width="3.6640625" style="7" customWidth="1"/>
    <col min="15" max="18" width="9.83203125" style="7" customWidth="1"/>
    <col min="19" max="19" width="20.5" style="7" customWidth="1"/>
    <col min="20" max="22" width="9.83203125" style="7" customWidth="1"/>
    <col min="23" max="23" width="15.33203125" style="7" customWidth="1"/>
    <col min="24" max="1035" width="9.83203125" style="7" customWidth="1"/>
  </cols>
  <sheetData>
    <row r="1" spans="1:43" ht="32">
      <c r="B1" s="7" t="s">
        <v>73</v>
      </c>
      <c r="C1" s="7">
        <v>40</v>
      </c>
      <c r="D1" s="7" t="s">
        <v>74</v>
      </c>
      <c r="E1" s="7">
        <v>36</v>
      </c>
      <c r="H1" s="7" t="s">
        <v>78</v>
      </c>
      <c r="I1" s="7">
        <v>6000</v>
      </c>
      <c r="J1" s="7">
        <v>0</v>
      </c>
      <c r="K1" s="7">
        <v>0.1</v>
      </c>
      <c r="L1" s="7">
        <v>0.2</v>
      </c>
      <c r="M1" s="7">
        <v>0.5</v>
      </c>
      <c r="O1" s="4" t="s">
        <v>276</v>
      </c>
    </row>
    <row r="2" spans="1:43" ht="80">
      <c r="A2" s="7" t="s">
        <v>8</v>
      </c>
      <c r="B2" s="4"/>
      <c r="C2" s="4"/>
      <c r="D2" s="4" t="s">
        <v>50</v>
      </c>
      <c r="E2" s="4" t="s">
        <v>80</v>
      </c>
      <c r="F2" s="7" t="s">
        <v>207</v>
      </c>
      <c r="G2" s="7" t="s">
        <v>211</v>
      </c>
      <c r="H2" s="4" t="s">
        <v>51</v>
      </c>
      <c r="J2" s="7" t="s">
        <v>83</v>
      </c>
      <c r="K2" s="7" t="s">
        <v>84</v>
      </c>
      <c r="L2" s="7" t="s">
        <v>85</v>
      </c>
      <c r="M2" s="4" t="s">
        <v>86</v>
      </c>
      <c r="N2" s="4"/>
      <c r="O2" s="7" t="s">
        <v>213</v>
      </c>
      <c r="P2" s="7" t="s">
        <v>211</v>
      </c>
      <c r="Q2" s="7" t="s">
        <v>207</v>
      </c>
      <c r="R2" s="7" t="s">
        <v>70</v>
      </c>
      <c r="S2" s="7" t="s">
        <v>296</v>
      </c>
      <c r="T2" s="7" t="s">
        <v>277</v>
      </c>
      <c r="U2" s="4"/>
      <c r="V2" s="4" t="s">
        <v>66</v>
      </c>
      <c r="W2" s="7" t="s">
        <v>70</v>
      </c>
      <c r="X2" s="4" t="s">
        <v>77</v>
      </c>
      <c r="Y2" s="4" t="s">
        <v>75</v>
      </c>
      <c r="Z2" s="4" t="s">
        <v>76</v>
      </c>
      <c r="AA2" s="2" t="s">
        <v>296</v>
      </c>
      <c r="AC2" s="7" t="s">
        <v>278</v>
      </c>
      <c r="AD2" s="7" t="s">
        <v>279</v>
      </c>
      <c r="AE2" s="7" t="s">
        <v>280</v>
      </c>
      <c r="AG2" s="4" t="s">
        <v>287</v>
      </c>
      <c r="AH2" s="4"/>
      <c r="AI2" s="4" t="s">
        <v>289</v>
      </c>
      <c r="AJ2" s="4" t="s">
        <v>290</v>
      </c>
      <c r="AK2" s="4" t="s">
        <v>291</v>
      </c>
      <c r="AM2" s="7" t="s">
        <v>487</v>
      </c>
    </row>
    <row r="3" spans="1:43">
      <c r="A3" s="7" t="s">
        <v>90</v>
      </c>
      <c r="D3" s="7">
        <f>$X$4</f>
        <v>24</v>
      </c>
      <c r="E3" s="26">
        <f>$Z$4*1000</f>
        <v>4160</v>
      </c>
      <c r="F3" s="7" t="s">
        <v>208</v>
      </c>
      <c r="G3" s="7" t="s">
        <v>13</v>
      </c>
      <c r="H3" s="7">
        <v>0.15</v>
      </c>
      <c r="J3" s="7">
        <v>3.5</v>
      </c>
      <c r="K3" s="7">
        <v>3</v>
      </c>
      <c r="L3" s="7">
        <v>2.2000000000000002</v>
      </c>
      <c r="M3" s="7">
        <v>1</v>
      </c>
      <c r="O3" s="7" t="s">
        <v>68</v>
      </c>
      <c r="P3" s="7" t="s">
        <v>13</v>
      </c>
      <c r="Q3" s="7" t="s">
        <v>208</v>
      </c>
      <c r="R3" s="7" t="s">
        <v>71</v>
      </c>
      <c r="S3" s="7" t="str">
        <f>O3&amp;P3&amp;Q3&amp;R3</f>
        <v>17x2FBHTeppichWasser</v>
      </c>
      <c r="T3" s="7">
        <f>ROW()</f>
        <v>3</v>
      </c>
      <c r="V3" s="7" t="s">
        <v>67</v>
      </c>
      <c r="W3" s="7" t="s">
        <v>71</v>
      </c>
      <c r="X3" s="7">
        <v>33</v>
      </c>
      <c r="Y3" s="7">
        <v>6</v>
      </c>
      <c r="Z3" s="7">
        <v>4.16</v>
      </c>
      <c r="AA3" s="7" t="str">
        <f>V3&amp;W3</f>
        <v>16x2Wasser</v>
      </c>
      <c r="AC3" s="7" t="s">
        <v>67</v>
      </c>
      <c r="AD3" s="7" t="s">
        <v>281</v>
      </c>
      <c r="AE3" s="7" t="s">
        <v>13</v>
      </c>
      <c r="AI3" s="7" t="s">
        <v>281</v>
      </c>
      <c r="AJ3" s="7" t="s">
        <v>212</v>
      </c>
      <c r="AK3" s="7" t="s">
        <v>283</v>
      </c>
      <c r="AM3" s="7" t="s">
        <v>488</v>
      </c>
      <c r="AP3" s="7" t="s">
        <v>490</v>
      </c>
      <c r="AQ3" s="7" t="s">
        <v>492</v>
      </c>
    </row>
    <row r="4" spans="1:43">
      <c r="A4" s="7" t="s">
        <v>91</v>
      </c>
      <c r="D4" s="7">
        <f>$X$5</f>
        <v>10</v>
      </c>
      <c r="E4" s="26">
        <f>$Z$5*1000</f>
        <v>4160</v>
      </c>
      <c r="F4" s="7" t="s">
        <v>208</v>
      </c>
      <c r="G4" s="7" t="s">
        <v>13</v>
      </c>
      <c r="H4" s="7">
        <v>0.15</v>
      </c>
      <c r="J4" s="7">
        <v>3.5</v>
      </c>
      <c r="K4" s="7">
        <v>3</v>
      </c>
      <c r="L4" s="7">
        <v>2.2000000000000002</v>
      </c>
      <c r="M4" s="7">
        <v>1</v>
      </c>
      <c r="O4" s="7" t="s">
        <v>69</v>
      </c>
      <c r="P4" s="7" t="s">
        <v>13</v>
      </c>
      <c r="Q4" s="7" t="s">
        <v>208</v>
      </c>
      <c r="R4" s="7" t="s">
        <v>71</v>
      </c>
      <c r="S4" s="7" t="str">
        <f t="shared" ref="S4:S34" si="0">O4&amp;P4&amp;Q4&amp;R4</f>
        <v>20x2FBHTeppichWasser</v>
      </c>
      <c r="T4" s="7">
        <f>ROW()</f>
        <v>4</v>
      </c>
      <c r="V4" s="7" t="s">
        <v>68</v>
      </c>
      <c r="W4" s="7" t="s">
        <v>71</v>
      </c>
      <c r="X4" s="7">
        <v>24</v>
      </c>
      <c r="Y4" s="7">
        <v>6</v>
      </c>
      <c r="Z4" s="7">
        <v>4.16</v>
      </c>
      <c r="AA4" s="7" t="str">
        <f t="shared" ref="AA4:AA24" si="1">V4&amp;W4</f>
        <v>17x2Wasser</v>
      </c>
      <c r="AC4" s="7" t="s">
        <v>68</v>
      </c>
      <c r="AD4" s="7" t="s">
        <v>209</v>
      </c>
      <c r="AE4" s="7" t="s">
        <v>33</v>
      </c>
      <c r="AG4" s="7" t="s">
        <v>58</v>
      </c>
      <c r="AI4" s="7" t="s">
        <v>209</v>
      </c>
      <c r="AM4" s="7" t="s">
        <v>489</v>
      </c>
      <c r="AP4" s="7" t="s">
        <v>491</v>
      </c>
    </row>
    <row r="5" spans="1:43">
      <c r="A5" s="7" t="s">
        <v>92</v>
      </c>
      <c r="D5" s="7">
        <f>$X$3</f>
        <v>33</v>
      </c>
      <c r="E5" s="26">
        <f>$Z$3*1000</f>
        <v>4160</v>
      </c>
      <c r="F5" s="7" t="s">
        <v>208</v>
      </c>
      <c r="G5" s="7" t="s">
        <v>13</v>
      </c>
      <c r="H5" s="7">
        <v>0.15</v>
      </c>
      <c r="J5" s="7">
        <v>3.5</v>
      </c>
      <c r="K5" s="7">
        <v>3</v>
      </c>
      <c r="L5" s="7">
        <v>2.2000000000000002</v>
      </c>
      <c r="M5" s="7">
        <v>1</v>
      </c>
      <c r="O5" s="7" t="s">
        <v>67</v>
      </c>
      <c r="P5" s="7" t="s">
        <v>13</v>
      </c>
      <c r="Q5" s="7" t="s">
        <v>208</v>
      </c>
      <c r="R5" s="7" t="s">
        <v>71</v>
      </c>
      <c r="S5" s="7" t="str">
        <f t="shared" si="0"/>
        <v>16x2FBHTeppichWasser</v>
      </c>
      <c r="T5" s="7">
        <f>ROW()</f>
        <v>5</v>
      </c>
      <c r="V5" s="7" t="s">
        <v>69</v>
      </c>
      <c r="W5" s="7" t="s">
        <v>71</v>
      </c>
      <c r="X5" s="7">
        <v>10</v>
      </c>
      <c r="Y5" s="7">
        <v>6</v>
      </c>
      <c r="Z5" s="7">
        <v>4.16</v>
      </c>
      <c r="AA5" s="7" t="str">
        <f t="shared" si="1"/>
        <v>20x2Wasser</v>
      </c>
      <c r="AC5" s="7" t="s">
        <v>69</v>
      </c>
      <c r="AD5" s="7" t="s">
        <v>282</v>
      </c>
      <c r="AE5" s="7" t="s">
        <v>23</v>
      </c>
      <c r="AI5" s="7" t="s">
        <v>208</v>
      </c>
      <c r="AM5" s="7" t="s">
        <v>494</v>
      </c>
      <c r="AP5" s="7" t="s">
        <v>492</v>
      </c>
    </row>
    <row r="6" spans="1:43">
      <c r="A6" s="7" t="s">
        <v>93</v>
      </c>
      <c r="D6" s="7">
        <f>$X$5</f>
        <v>10</v>
      </c>
      <c r="E6" s="26">
        <f>Z5*1000</f>
        <v>4160</v>
      </c>
      <c r="F6" s="35" t="s">
        <v>212</v>
      </c>
      <c r="G6" s="7" t="s">
        <v>33</v>
      </c>
      <c r="H6" s="7">
        <v>0</v>
      </c>
      <c r="J6" s="7">
        <v>8</v>
      </c>
      <c r="K6" s="7">
        <v>6.8</v>
      </c>
      <c r="L6" s="7">
        <v>6.4</v>
      </c>
      <c r="M6" s="7">
        <v>5.2</v>
      </c>
      <c r="O6" s="7" t="s">
        <v>69</v>
      </c>
      <c r="P6" s="7" t="s">
        <v>33</v>
      </c>
      <c r="Q6" s="7" t="s">
        <v>212</v>
      </c>
      <c r="R6" s="7" t="s">
        <v>71</v>
      </c>
      <c r="S6" s="7" t="str">
        <f t="shared" si="0"/>
        <v>20x2DHBKAWasser</v>
      </c>
      <c r="T6" s="7">
        <f>ROW()</f>
        <v>6</v>
      </c>
      <c r="V6" s="7" t="s">
        <v>82</v>
      </c>
      <c r="W6" s="7" t="s">
        <v>71</v>
      </c>
      <c r="X6" s="7">
        <v>4</v>
      </c>
      <c r="Y6" s="7">
        <v>6</v>
      </c>
      <c r="Z6" s="7">
        <v>4.16</v>
      </c>
      <c r="AA6" s="7" t="str">
        <f t="shared" si="1"/>
        <v>26x3Wasser</v>
      </c>
      <c r="AC6" s="7" t="s">
        <v>82</v>
      </c>
      <c r="AD6" s="7" t="s">
        <v>212</v>
      </c>
      <c r="AM6" s="7" t="s">
        <v>493</v>
      </c>
    </row>
    <row r="7" spans="1:43">
      <c r="A7" s="7" t="s">
        <v>94</v>
      </c>
      <c r="D7" s="7">
        <f>$X$6</f>
        <v>4</v>
      </c>
      <c r="E7" s="26">
        <f>Z6*1000</f>
        <v>4160</v>
      </c>
      <c r="F7" s="35" t="s">
        <v>212</v>
      </c>
      <c r="G7" s="7" t="s">
        <v>33</v>
      </c>
      <c r="H7" s="7">
        <v>0</v>
      </c>
      <c r="J7" s="7">
        <v>8</v>
      </c>
      <c r="K7" s="7">
        <v>6.8</v>
      </c>
      <c r="L7" s="7">
        <v>6.4</v>
      </c>
      <c r="M7" s="7">
        <v>5.2</v>
      </c>
      <c r="O7" s="7" t="s">
        <v>82</v>
      </c>
      <c r="P7" s="7" t="s">
        <v>33</v>
      </c>
      <c r="Q7" s="7" t="s">
        <v>212</v>
      </c>
      <c r="R7" s="7" t="s">
        <v>71</v>
      </c>
      <c r="S7" s="7" t="str">
        <f t="shared" si="0"/>
        <v>26x3DHBKAWasser</v>
      </c>
      <c r="T7" s="7">
        <f>ROW()</f>
        <v>7</v>
      </c>
      <c r="V7" s="7" t="s">
        <v>67</v>
      </c>
      <c r="W7" s="7" t="s">
        <v>72</v>
      </c>
      <c r="X7" s="7">
        <v>50.8</v>
      </c>
      <c r="Y7" s="7">
        <v>6</v>
      </c>
      <c r="Z7" s="7">
        <v>3.8</v>
      </c>
      <c r="AA7" s="7" t="str">
        <f t="shared" si="1"/>
        <v>16x2Wasser/Glykol 20%</v>
      </c>
      <c r="AC7" s="7" t="s">
        <v>298</v>
      </c>
      <c r="AD7" s="7" t="s">
        <v>283</v>
      </c>
    </row>
    <row r="8" spans="1:43">
      <c r="A8" s="7" t="s">
        <v>95</v>
      </c>
      <c r="D8" s="7">
        <f>$X$4</f>
        <v>24</v>
      </c>
      <c r="E8" s="26">
        <f>$Z$4*1000</f>
        <v>4160</v>
      </c>
      <c r="F8" s="35" t="s">
        <v>209</v>
      </c>
      <c r="G8" s="7" t="s">
        <v>13</v>
      </c>
      <c r="H8" s="7">
        <v>0.15</v>
      </c>
      <c r="J8" s="7">
        <v>4</v>
      </c>
      <c r="K8" s="7">
        <v>3.8</v>
      </c>
      <c r="L8" s="7">
        <v>2.9</v>
      </c>
      <c r="M8" s="7">
        <v>1.5</v>
      </c>
      <c r="O8" s="7" t="s">
        <v>68</v>
      </c>
      <c r="P8" s="7" t="s">
        <v>13</v>
      </c>
      <c r="Q8" s="7" t="s">
        <v>209</v>
      </c>
      <c r="R8" s="7" t="s">
        <v>71</v>
      </c>
      <c r="S8" s="7" t="str">
        <f t="shared" si="0"/>
        <v>17x2FBHParkettWasser</v>
      </c>
      <c r="T8" s="7">
        <f>ROW()</f>
        <v>8</v>
      </c>
      <c r="V8" s="7" t="s">
        <v>68</v>
      </c>
      <c r="W8" s="7" t="s">
        <v>72</v>
      </c>
      <c r="X8" s="7">
        <v>36.9</v>
      </c>
      <c r="Y8" s="7">
        <v>6</v>
      </c>
      <c r="Z8" s="7">
        <v>3.8</v>
      </c>
      <c r="AA8" s="7" t="str">
        <f t="shared" si="1"/>
        <v>17x2Wasser/Glykol 20%</v>
      </c>
      <c r="AC8" s="7" t="s">
        <v>299</v>
      </c>
    </row>
    <row r="9" spans="1:43">
      <c r="A9" s="7" t="s">
        <v>96</v>
      </c>
      <c r="D9" s="7">
        <f>$X$5</f>
        <v>10</v>
      </c>
      <c r="E9" s="26">
        <f>$Z$5*1000</f>
        <v>4160</v>
      </c>
      <c r="F9" s="35" t="s">
        <v>209</v>
      </c>
      <c r="G9" s="7" t="s">
        <v>13</v>
      </c>
      <c r="H9" s="7">
        <v>0.15</v>
      </c>
      <c r="J9" s="7">
        <v>4</v>
      </c>
      <c r="K9" s="7">
        <v>3.8</v>
      </c>
      <c r="L9" s="7">
        <v>2.9</v>
      </c>
      <c r="M9" s="7">
        <v>1.5</v>
      </c>
      <c r="O9" s="7" t="s">
        <v>69</v>
      </c>
      <c r="P9" s="7" t="s">
        <v>13</v>
      </c>
      <c r="Q9" s="7" t="s">
        <v>209</v>
      </c>
      <c r="R9" s="7" t="s">
        <v>71</v>
      </c>
      <c r="S9" s="7" t="str">
        <f t="shared" si="0"/>
        <v>20x2FBHParkettWasser</v>
      </c>
      <c r="T9" s="7">
        <f>ROW()</f>
        <v>9</v>
      </c>
      <c r="V9" s="7" t="s">
        <v>69</v>
      </c>
      <c r="W9" s="7" t="s">
        <v>72</v>
      </c>
      <c r="X9" s="7">
        <v>16.100000000000001</v>
      </c>
      <c r="Y9" s="7">
        <v>6</v>
      </c>
      <c r="Z9" s="7">
        <v>3.8</v>
      </c>
      <c r="AA9" s="7" t="str">
        <f t="shared" si="1"/>
        <v>20x2Wasser/Glykol 20%</v>
      </c>
      <c r="AC9" s="7" t="s">
        <v>374</v>
      </c>
    </row>
    <row r="10" spans="1:43">
      <c r="A10" s="7" t="s">
        <v>97</v>
      </c>
      <c r="D10" s="7">
        <f>$X$3</f>
        <v>33</v>
      </c>
      <c r="E10" s="26">
        <f>$Z$3*1000</f>
        <v>4160</v>
      </c>
      <c r="F10" s="35" t="s">
        <v>209</v>
      </c>
      <c r="G10" s="7" t="s">
        <v>13</v>
      </c>
      <c r="H10" s="7">
        <v>0.15</v>
      </c>
      <c r="J10" s="7">
        <v>4</v>
      </c>
      <c r="K10" s="7">
        <v>3.8</v>
      </c>
      <c r="L10" s="7">
        <v>2.9</v>
      </c>
      <c r="M10" s="7">
        <v>1.5</v>
      </c>
      <c r="O10" s="7" t="s">
        <v>67</v>
      </c>
      <c r="P10" s="7" t="s">
        <v>13</v>
      </c>
      <c r="Q10" s="7" t="s">
        <v>209</v>
      </c>
      <c r="R10" s="7" t="s">
        <v>71</v>
      </c>
      <c r="S10" s="7" t="str">
        <f t="shared" si="0"/>
        <v>16x2FBHParkettWasser</v>
      </c>
      <c r="T10" s="7">
        <f>ROW()</f>
        <v>10</v>
      </c>
      <c r="V10" s="7" t="s">
        <v>82</v>
      </c>
      <c r="W10" s="7" t="s">
        <v>72</v>
      </c>
      <c r="X10" s="7">
        <v>6.59</v>
      </c>
      <c r="Y10" s="7">
        <v>6</v>
      </c>
      <c r="Z10" s="7">
        <v>3.8</v>
      </c>
      <c r="AA10" s="7" t="str">
        <f t="shared" si="1"/>
        <v>26x3Wasser/Glykol 20%</v>
      </c>
      <c r="AC10" s="7" t="s">
        <v>375</v>
      </c>
    </row>
    <row r="11" spans="1:43">
      <c r="A11" s="7" t="s">
        <v>98</v>
      </c>
      <c r="D11" s="7">
        <f>$X$4</f>
        <v>24</v>
      </c>
      <c r="E11" s="26">
        <f>$Z$4*1000</f>
        <v>4160</v>
      </c>
      <c r="F11" s="35" t="s">
        <v>210</v>
      </c>
      <c r="G11" s="7" t="s">
        <v>13</v>
      </c>
      <c r="H11" s="7">
        <v>0.05</v>
      </c>
      <c r="J11" s="7">
        <v>7</v>
      </c>
      <c r="K11" s="7">
        <v>5.5</v>
      </c>
      <c r="L11" s="7">
        <v>4.5</v>
      </c>
      <c r="M11" s="7">
        <v>4</v>
      </c>
      <c r="O11" s="7" t="s">
        <v>68</v>
      </c>
      <c r="P11" s="7" t="s">
        <v>13</v>
      </c>
      <c r="Q11" s="7" t="s">
        <v>281</v>
      </c>
      <c r="R11" s="7" t="s">
        <v>71</v>
      </c>
      <c r="S11" s="7" t="str">
        <f t="shared" si="0"/>
        <v>17x2FBHFliesenWasser</v>
      </c>
      <c r="T11" s="7">
        <f>ROW()</f>
        <v>11</v>
      </c>
      <c r="V11" s="7" t="s">
        <v>298</v>
      </c>
      <c r="W11" s="7" t="s">
        <v>71</v>
      </c>
      <c r="X11" s="7">
        <v>1.18</v>
      </c>
      <c r="Z11" s="7">
        <v>4.16</v>
      </c>
      <c r="AA11" s="7" t="str">
        <f t="shared" si="1"/>
        <v>28x1Wasser</v>
      </c>
      <c r="AC11" s="7" t="s">
        <v>376</v>
      </c>
    </row>
    <row r="12" spans="1:43">
      <c r="A12" s="7" t="s">
        <v>99</v>
      </c>
      <c r="D12" s="7">
        <f>$X$5</f>
        <v>10</v>
      </c>
      <c r="E12" s="26">
        <f>$Z$5*1000</f>
        <v>4160</v>
      </c>
      <c r="F12" s="35" t="s">
        <v>210</v>
      </c>
      <c r="G12" s="7" t="s">
        <v>13</v>
      </c>
      <c r="H12" s="7">
        <v>0.05</v>
      </c>
      <c r="J12" s="7">
        <v>7</v>
      </c>
      <c r="K12" s="7">
        <v>5.5</v>
      </c>
      <c r="L12" s="7">
        <v>4.5</v>
      </c>
      <c r="M12" s="7">
        <v>4</v>
      </c>
      <c r="O12" s="7" t="s">
        <v>69</v>
      </c>
      <c r="P12" s="7" t="s">
        <v>13</v>
      </c>
      <c r="Q12" s="7" t="s">
        <v>281</v>
      </c>
      <c r="R12" s="7" t="s">
        <v>71</v>
      </c>
      <c r="S12" s="7" t="str">
        <f t="shared" si="0"/>
        <v>20x2FBHFliesenWasser</v>
      </c>
      <c r="T12" s="7">
        <f>ROW()</f>
        <v>12</v>
      </c>
      <c r="V12" s="7" t="s">
        <v>299</v>
      </c>
      <c r="W12" s="7" t="s">
        <v>71</v>
      </c>
      <c r="X12" s="7">
        <v>1.18</v>
      </c>
      <c r="Z12" s="7">
        <v>4.16</v>
      </c>
      <c r="AA12" s="7" t="str">
        <f t="shared" si="1"/>
        <v>32x3Wasser</v>
      </c>
      <c r="AC12" s="7" t="s">
        <v>301</v>
      </c>
    </row>
    <row r="13" spans="1:43">
      <c r="A13" s="7" t="s">
        <v>100</v>
      </c>
      <c r="D13" s="7">
        <f>$X$3</f>
        <v>33</v>
      </c>
      <c r="E13" s="26">
        <f>$Z$3*1000</f>
        <v>4160</v>
      </c>
      <c r="F13" s="35" t="s">
        <v>210</v>
      </c>
      <c r="G13" s="7" t="s">
        <v>13</v>
      </c>
      <c r="H13" s="7">
        <v>0.05</v>
      </c>
      <c r="J13" s="7">
        <v>7</v>
      </c>
      <c r="K13" s="7">
        <v>5.5</v>
      </c>
      <c r="L13" s="7">
        <v>4.5</v>
      </c>
      <c r="M13" s="7">
        <v>4</v>
      </c>
      <c r="O13" s="7" t="s">
        <v>67</v>
      </c>
      <c r="P13" s="7" t="s">
        <v>13</v>
      </c>
      <c r="Q13" s="7" t="s">
        <v>281</v>
      </c>
      <c r="R13" s="7" t="s">
        <v>71</v>
      </c>
      <c r="S13" s="7" t="str">
        <f t="shared" si="0"/>
        <v>16x2FBHFliesenWasser</v>
      </c>
      <c r="T13" s="7">
        <f>ROW()</f>
        <v>13</v>
      </c>
      <c r="V13" s="7" t="s">
        <v>374</v>
      </c>
      <c r="W13" s="7" t="s">
        <v>71</v>
      </c>
      <c r="X13" s="7">
        <v>0.47699999999999998</v>
      </c>
      <c r="Z13" s="7">
        <v>4.16</v>
      </c>
      <c r="AA13" s="7" t="str">
        <f t="shared" si="1"/>
        <v>40x3,7Wasser</v>
      </c>
      <c r="AC13" s="7" t="s">
        <v>377</v>
      </c>
    </row>
    <row r="14" spans="1:43">
      <c r="A14" s="7" t="s">
        <v>102</v>
      </c>
      <c r="D14" s="7">
        <f>$X$8</f>
        <v>36.9</v>
      </c>
      <c r="E14" s="26">
        <f>$Z$8*1000</f>
        <v>3800</v>
      </c>
      <c r="F14" s="7" t="s">
        <v>208</v>
      </c>
      <c r="G14" s="7" t="s">
        <v>13</v>
      </c>
      <c r="H14" s="7">
        <v>0.15</v>
      </c>
      <c r="J14" s="7">
        <v>3.5</v>
      </c>
      <c r="K14" s="7">
        <v>3</v>
      </c>
      <c r="L14" s="7">
        <v>2.2000000000000002</v>
      </c>
      <c r="M14" s="7">
        <v>1</v>
      </c>
      <c r="O14" s="7" t="s">
        <v>68</v>
      </c>
      <c r="P14" s="7" t="s">
        <v>13</v>
      </c>
      <c r="Q14" s="7" t="s">
        <v>208</v>
      </c>
      <c r="R14" s="7" t="s">
        <v>72</v>
      </c>
      <c r="S14" s="7" t="str">
        <f t="shared" si="0"/>
        <v>17x2FBHTeppichWasser/Glykol 20%</v>
      </c>
      <c r="T14" s="7">
        <f>ROW()</f>
        <v>14</v>
      </c>
      <c r="V14" s="7" t="s">
        <v>375</v>
      </c>
      <c r="W14" s="7" t="s">
        <v>71</v>
      </c>
      <c r="X14" s="7">
        <v>0.19500000000000001</v>
      </c>
      <c r="Z14" s="7">
        <v>4.16</v>
      </c>
      <c r="AA14" s="7" t="str">
        <f t="shared" si="1"/>
        <v>50x4,6Wasser</v>
      </c>
    </row>
    <row r="15" spans="1:43">
      <c r="A15" s="7" t="s">
        <v>101</v>
      </c>
      <c r="D15" s="7">
        <f>$X$9</f>
        <v>16.100000000000001</v>
      </c>
      <c r="E15" s="26">
        <f>$Z$9*1000</f>
        <v>3800</v>
      </c>
      <c r="F15" s="7" t="s">
        <v>208</v>
      </c>
      <c r="G15" s="7" t="s">
        <v>13</v>
      </c>
      <c r="H15" s="7">
        <v>0.15</v>
      </c>
      <c r="J15" s="7">
        <v>3.5</v>
      </c>
      <c r="K15" s="7">
        <v>3</v>
      </c>
      <c r="L15" s="7">
        <v>2.2000000000000002</v>
      </c>
      <c r="M15" s="7">
        <v>1</v>
      </c>
      <c r="O15" s="7" t="s">
        <v>69</v>
      </c>
      <c r="P15" s="7" t="s">
        <v>13</v>
      </c>
      <c r="Q15" s="7" t="s">
        <v>208</v>
      </c>
      <c r="R15" s="7" t="s">
        <v>72</v>
      </c>
      <c r="S15" s="7" t="str">
        <f t="shared" si="0"/>
        <v>20x2FBHTeppichWasser/Glykol 20%</v>
      </c>
      <c r="T15" s="7">
        <f>ROW()</f>
        <v>15</v>
      </c>
      <c r="V15" s="7" t="s">
        <v>376</v>
      </c>
      <c r="W15" s="7" t="s">
        <v>71</v>
      </c>
      <c r="X15" s="7">
        <v>7.7299999999999994E-2</v>
      </c>
      <c r="Z15" s="7">
        <v>4.16</v>
      </c>
      <c r="AA15" s="7" t="str">
        <f t="shared" si="1"/>
        <v>63x5,8Wasser</v>
      </c>
    </row>
    <row r="16" spans="1:43">
      <c r="A16" s="7" t="s">
        <v>103</v>
      </c>
      <c r="D16" s="7">
        <f>$X$7</f>
        <v>50.8</v>
      </c>
      <c r="E16" s="26">
        <f>$Z$7*1000</f>
        <v>3800</v>
      </c>
      <c r="F16" s="7" t="s">
        <v>208</v>
      </c>
      <c r="G16" s="7" t="s">
        <v>13</v>
      </c>
      <c r="H16" s="7">
        <v>0.15</v>
      </c>
      <c r="J16" s="7">
        <v>3.5</v>
      </c>
      <c r="K16" s="7">
        <v>3</v>
      </c>
      <c r="L16" s="7">
        <v>2.2000000000000002</v>
      </c>
      <c r="M16" s="7">
        <v>1</v>
      </c>
      <c r="O16" s="7" t="s">
        <v>67</v>
      </c>
      <c r="P16" s="7" t="s">
        <v>13</v>
      </c>
      <c r="Q16" s="7" t="s">
        <v>208</v>
      </c>
      <c r="R16" s="7" t="s">
        <v>72</v>
      </c>
      <c r="S16" s="7" t="str">
        <f t="shared" si="0"/>
        <v>16x2FBHTeppichWasser/Glykol 20%</v>
      </c>
      <c r="T16" s="7">
        <f>ROW()</f>
        <v>16</v>
      </c>
      <c r="V16" s="7" t="s">
        <v>301</v>
      </c>
      <c r="W16" s="7" t="s">
        <v>71</v>
      </c>
      <c r="X16" s="7">
        <v>103.1</v>
      </c>
      <c r="Z16" s="7">
        <v>4.16</v>
      </c>
      <c r="AA16" s="7" t="str">
        <f t="shared" si="1"/>
        <v>14x2Wasser</v>
      </c>
    </row>
    <row r="17" spans="1:27">
      <c r="A17" s="7" t="s">
        <v>104</v>
      </c>
      <c r="D17" s="7">
        <f>$X$9</f>
        <v>16.100000000000001</v>
      </c>
      <c r="E17" s="26">
        <f>Z9*1000</f>
        <v>3800</v>
      </c>
      <c r="F17" s="35" t="s">
        <v>212</v>
      </c>
      <c r="G17" s="7" t="s">
        <v>33</v>
      </c>
      <c r="H17" s="7">
        <v>0</v>
      </c>
      <c r="J17" s="7">
        <v>8</v>
      </c>
      <c r="K17" s="7">
        <v>6.8</v>
      </c>
      <c r="L17" s="7">
        <v>6.4</v>
      </c>
      <c r="M17" s="7">
        <v>5.2</v>
      </c>
      <c r="O17" s="7" t="s">
        <v>69</v>
      </c>
      <c r="P17" s="7" t="s">
        <v>33</v>
      </c>
      <c r="Q17" s="7" t="s">
        <v>212</v>
      </c>
      <c r="R17" s="7" t="s">
        <v>72</v>
      </c>
      <c r="S17" s="7" t="str">
        <f t="shared" si="0"/>
        <v>20x2DHBKAWasser/Glykol 20%</v>
      </c>
      <c r="T17" s="7">
        <f>ROW()</f>
        <v>17</v>
      </c>
      <c r="V17" s="7" t="s">
        <v>377</v>
      </c>
      <c r="W17" s="7" t="s">
        <v>71</v>
      </c>
      <c r="X17" s="7">
        <v>429.1</v>
      </c>
      <c r="Z17" s="7">
        <v>4.16</v>
      </c>
      <c r="AA17" s="7" t="str">
        <f t="shared" si="1"/>
        <v>10x1,3Wasser</v>
      </c>
    </row>
    <row r="18" spans="1:27">
      <c r="A18" s="7" t="s">
        <v>105</v>
      </c>
      <c r="D18" s="7">
        <f>$X$10</f>
        <v>6.59</v>
      </c>
      <c r="E18" s="26">
        <f>Z10*1000</f>
        <v>3800</v>
      </c>
      <c r="F18" s="35" t="s">
        <v>212</v>
      </c>
      <c r="G18" s="7" t="s">
        <v>33</v>
      </c>
      <c r="H18" s="7">
        <v>0</v>
      </c>
      <c r="J18" s="7">
        <v>8</v>
      </c>
      <c r="K18" s="7">
        <v>6.8</v>
      </c>
      <c r="L18" s="7">
        <v>6.4</v>
      </c>
      <c r="M18" s="7">
        <v>5.2</v>
      </c>
      <c r="O18" s="7" t="s">
        <v>82</v>
      </c>
      <c r="P18" s="7" t="s">
        <v>33</v>
      </c>
      <c r="Q18" s="7" t="s">
        <v>212</v>
      </c>
      <c r="R18" s="7" t="s">
        <v>72</v>
      </c>
      <c r="S18" s="7" t="str">
        <f t="shared" si="0"/>
        <v>26x3DHBKAWasser/Glykol 20%</v>
      </c>
      <c r="T18" s="7">
        <f>ROW()</f>
        <v>18</v>
      </c>
      <c r="V18" s="7" t="s">
        <v>298</v>
      </c>
      <c r="W18" s="7" t="s">
        <v>72</v>
      </c>
      <c r="X18" s="7">
        <v>2.0299999999999998</v>
      </c>
      <c r="Z18" s="7">
        <v>3.8</v>
      </c>
      <c r="AA18" s="7" t="str">
        <f t="shared" si="1"/>
        <v>28x1Wasser/Glykol 20%</v>
      </c>
    </row>
    <row r="19" spans="1:27">
      <c r="A19" s="7" t="s">
        <v>106</v>
      </c>
      <c r="D19" s="7">
        <f>$X$8</f>
        <v>36.9</v>
      </c>
      <c r="E19" s="26">
        <f>$Z$8*1000</f>
        <v>3800</v>
      </c>
      <c r="F19" s="35" t="s">
        <v>209</v>
      </c>
      <c r="G19" s="7" t="s">
        <v>13</v>
      </c>
      <c r="H19" s="7">
        <v>0.15</v>
      </c>
      <c r="J19" s="7">
        <v>4</v>
      </c>
      <c r="K19" s="7">
        <v>3.8</v>
      </c>
      <c r="L19" s="7">
        <v>2.9</v>
      </c>
      <c r="M19" s="7">
        <v>1.5</v>
      </c>
      <c r="O19" s="7" t="s">
        <v>68</v>
      </c>
      <c r="P19" s="7" t="s">
        <v>13</v>
      </c>
      <c r="Q19" s="7" t="s">
        <v>209</v>
      </c>
      <c r="R19" s="7" t="s">
        <v>72</v>
      </c>
      <c r="S19" s="7" t="str">
        <f t="shared" si="0"/>
        <v>17x2FBHParkettWasser/Glykol 20%</v>
      </c>
      <c r="T19" s="7">
        <f>ROW()</f>
        <v>19</v>
      </c>
      <c r="V19" s="7" t="s">
        <v>299</v>
      </c>
      <c r="W19" s="7" t="s">
        <v>72</v>
      </c>
      <c r="X19" s="7">
        <v>2.0299999999999998</v>
      </c>
      <c r="Z19" s="7">
        <v>3.8</v>
      </c>
      <c r="AA19" s="7" t="str">
        <f t="shared" si="1"/>
        <v>32x3Wasser/Glykol 20%</v>
      </c>
    </row>
    <row r="20" spans="1:27">
      <c r="A20" s="7" t="s">
        <v>107</v>
      </c>
      <c r="D20" s="7">
        <f>$X$9</f>
        <v>16.100000000000001</v>
      </c>
      <c r="E20" s="26">
        <f>$Z$9*1000</f>
        <v>3800</v>
      </c>
      <c r="F20" s="35" t="s">
        <v>209</v>
      </c>
      <c r="G20" s="7" t="s">
        <v>13</v>
      </c>
      <c r="H20" s="7">
        <v>0.15</v>
      </c>
      <c r="J20" s="7">
        <v>4</v>
      </c>
      <c r="K20" s="7">
        <v>3.8</v>
      </c>
      <c r="L20" s="7">
        <v>2.9</v>
      </c>
      <c r="M20" s="7">
        <v>1.5</v>
      </c>
      <c r="O20" s="7" t="s">
        <v>69</v>
      </c>
      <c r="P20" s="7" t="s">
        <v>13</v>
      </c>
      <c r="Q20" s="7" t="s">
        <v>209</v>
      </c>
      <c r="R20" s="7" t="s">
        <v>72</v>
      </c>
      <c r="S20" s="7" t="str">
        <f t="shared" si="0"/>
        <v>20x2FBHParkettWasser/Glykol 20%</v>
      </c>
      <c r="T20" s="7">
        <f>ROW()</f>
        <v>20</v>
      </c>
      <c r="V20" s="7" t="s">
        <v>374</v>
      </c>
      <c r="W20" s="7" t="s">
        <v>72</v>
      </c>
      <c r="X20" s="7">
        <v>0.82199999999999995</v>
      </c>
      <c r="Z20" s="7">
        <v>3.8</v>
      </c>
      <c r="AA20" s="7" t="str">
        <f t="shared" si="1"/>
        <v>40x3,7Wasser/Glykol 20%</v>
      </c>
    </row>
    <row r="21" spans="1:27">
      <c r="A21" s="7" t="s">
        <v>108</v>
      </c>
      <c r="D21" s="7">
        <f>$X$7</f>
        <v>50.8</v>
      </c>
      <c r="E21" s="26">
        <f>$Z$7*1000</f>
        <v>3800</v>
      </c>
      <c r="F21" s="35" t="s">
        <v>209</v>
      </c>
      <c r="G21" s="7" t="s">
        <v>13</v>
      </c>
      <c r="H21" s="7">
        <v>0.15</v>
      </c>
      <c r="J21" s="7">
        <v>4</v>
      </c>
      <c r="K21" s="7">
        <v>3.8</v>
      </c>
      <c r="L21" s="7">
        <v>2.9</v>
      </c>
      <c r="M21" s="7">
        <v>1.5</v>
      </c>
      <c r="O21" s="7" t="s">
        <v>67</v>
      </c>
      <c r="P21" s="7" t="s">
        <v>13</v>
      </c>
      <c r="Q21" s="7" t="s">
        <v>209</v>
      </c>
      <c r="R21" s="7" t="s">
        <v>72</v>
      </c>
      <c r="S21" s="7" t="str">
        <f t="shared" si="0"/>
        <v>16x2FBHParkettWasser/Glykol 20%</v>
      </c>
      <c r="T21" s="7">
        <f>ROW()</f>
        <v>21</v>
      </c>
      <c r="V21" s="7" t="s">
        <v>375</v>
      </c>
      <c r="W21" s="7" t="s">
        <v>72</v>
      </c>
      <c r="X21" s="7">
        <v>0.33500000000000002</v>
      </c>
      <c r="Z21" s="7">
        <v>3.8</v>
      </c>
      <c r="AA21" s="7" t="str">
        <f t="shared" si="1"/>
        <v>50x4,6Wasser/Glykol 20%</v>
      </c>
    </row>
    <row r="22" spans="1:27">
      <c r="A22" s="7" t="s">
        <v>109</v>
      </c>
      <c r="D22" s="7">
        <f>$X$8</f>
        <v>36.9</v>
      </c>
      <c r="E22" s="26">
        <f>$Z$8*1000</f>
        <v>3800</v>
      </c>
      <c r="F22" s="35" t="s">
        <v>210</v>
      </c>
      <c r="G22" s="7" t="s">
        <v>13</v>
      </c>
      <c r="H22" s="7">
        <v>0.05</v>
      </c>
      <c r="J22" s="7">
        <v>7</v>
      </c>
      <c r="K22" s="7">
        <v>5.5</v>
      </c>
      <c r="L22" s="7">
        <v>4.5</v>
      </c>
      <c r="M22" s="7">
        <v>4</v>
      </c>
      <c r="O22" s="7" t="s">
        <v>68</v>
      </c>
      <c r="P22" s="7" t="s">
        <v>13</v>
      </c>
      <c r="Q22" s="7" t="s">
        <v>281</v>
      </c>
      <c r="R22" s="7" t="s">
        <v>72</v>
      </c>
      <c r="S22" s="7" t="str">
        <f t="shared" si="0"/>
        <v>17x2FBHFliesenWasser/Glykol 20%</v>
      </c>
      <c r="T22" s="7">
        <f>ROW()</f>
        <v>22</v>
      </c>
      <c r="V22" s="7" t="s">
        <v>376</v>
      </c>
      <c r="W22" s="7" t="s">
        <v>72</v>
      </c>
      <c r="X22" s="7">
        <v>0.13300000000000001</v>
      </c>
      <c r="Z22" s="7">
        <v>3.8</v>
      </c>
      <c r="AA22" s="7" t="str">
        <f t="shared" si="1"/>
        <v>63x5,8Wasser/Glykol 20%</v>
      </c>
    </row>
    <row r="23" spans="1:27">
      <c r="A23" s="7" t="s">
        <v>110</v>
      </c>
      <c r="D23" s="7">
        <f>$X$9</f>
        <v>16.100000000000001</v>
      </c>
      <c r="E23" s="26">
        <f>$Z$9*1000</f>
        <v>3800</v>
      </c>
      <c r="F23" s="35" t="s">
        <v>210</v>
      </c>
      <c r="G23" s="7" t="s">
        <v>13</v>
      </c>
      <c r="H23" s="7">
        <v>0.05</v>
      </c>
      <c r="J23" s="7">
        <v>7</v>
      </c>
      <c r="K23" s="7">
        <v>5.5</v>
      </c>
      <c r="L23" s="7">
        <v>4.5</v>
      </c>
      <c r="M23" s="7">
        <v>4</v>
      </c>
      <c r="O23" s="7" t="s">
        <v>69</v>
      </c>
      <c r="P23" s="7" t="s">
        <v>13</v>
      </c>
      <c r="Q23" s="7" t="s">
        <v>281</v>
      </c>
      <c r="R23" s="7" t="s">
        <v>72</v>
      </c>
      <c r="S23" s="7" t="str">
        <f t="shared" si="0"/>
        <v>20x2FBHFliesenWasser/Glykol 20%</v>
      </c>
      <c r="T23" s="7">
        <f>ROW()</f>
        <v>23</v>
      </c>
      <c r="V23" s="7" t="s">
        <v>301</v>
      </c>
      <c r="W23" s="7" t="s">
        <v>72</v>
      </c>
      <c r="X23" s="7">
        <v>92.9</v>
      </c>
      <c r="Z23" s="7">
        <v>3.8</v>
      </c>
      <c r="AA23" s="7" t="str">
        <f t="shared" si="1"/>
        <v>14x2Wasser/Glykol 20%</v>
      </c>
    </row>
    <row r="24" spans="1:27">
      <c r="A24" s="7" t="s">
        <v>111</v>
      </c>
      <c r="D24" s="7">
        <f>$X$7</f>
        <v>50.8</v>
      </c>
      <c r="E24" s="26">
        <f>$Z$7*1000</f>
        <v>3800</v>
      </c>
      <c r="F24" s="35" t="s">
        <v>210</v>
      </c>
      <c r="G24" s="7" t="s">
        <v>13</v>
      </c>
      <c r="H24" s="7">
        <v>0.05</v>
      </c>
      <c r="J24" s="7">
        <v>7</v>
      </c>
      <c r="K24" s="7">
        <v>5.5</v>
      </c>
      <c r="L24" s="7">
        <v>4.5</v>
      </c>
      <c r="M24" s="7">
        <v>4</v>
      </c>
      <c r="O24" s="7" t="s">
        <v>67</v>
      </c>
      <c r="P24" s="7" t="s">
        <v>13</v>
      </c>
      <c r="Q24" s="7" t="s">
        <v>281</v>
      </c>
      <c r="R24" s="7" t="s">
        <v>72</v>
      </c>
      <c r="S24" s="7" t="str">
        <f t="shared" si="0"/>
        <v>16x2FBHFliesenWasser/Glykol 20%</v>
      </c>
      <c r="T24" s="7">
        <f>ROW()</f>
        <v>24</v>
      </c>
      <c r="V24" s="7" t="s">
        <v>377</v>
      </c>
      <c r="W24" s="7" t="s">
        <v>72</v>
      </c>
      <c r="X24" s="7">
        <v>309</v>
      </c>
      <c r="Z24" s="7">
        <v>3.8</v>
      </c>
      <c r="AA24" s="7" t="str">
        <f t="shared" si="1"/>
        <v>10x1,3Wasser/Glykol 20%</v>
      </c>
    </row>
    <row r="25" spans="1:27">
      <c r="A25" s="7" t="s">
        <v>378</v>
      </c>
      <c r="D25" s="7">
        <f>X3</f>
        <v>33</v>
      </c>
      <c r="E25" s="7">
        <v>4160</v>
      </c>
      <c r="F25" s="7" t="s">
        <v>379</v>
      </c>
      <c r="G25" s="7" t="s">
        <v>23</v>
      </c>
      <c r="H25" s="7">
        <v>0</v>
      </c>
      <c r="J25" s="7">
        <v>7.5</v>
      </c>
      <c r="K25" s="7">
        <v>6.07</v>
      </c>
      <c r="L25" s="7">
        <v>4.5</v>
      </c>
      <c r="M25" s="7">
        <v>3.5</v>
      </c>
      <c r="O25" s="7" t="s">
        <v>67</v>
      </c>
      <c r="P25" s="7" t="s">
        <v>23</v>
      </c>
      <c r="Q25" s="7" t="s">
        <v>283</v>
      </c>
      <c r="R25" s="7" t="s">
        <v>71</v>
      </c>
      <c r="S25" s="7" t="str">
        <f t="shared" si="0"/>
        <v>16x2WHWandputzWasser</v>
      </c>
      <c r="T25" s="7">
        <f>ROW()</f>
        <v>25</v>
      </c>
    </row>
    <row r="26" spans="1:27">
      <c r="A26" s="7" t="s">
        <v>380</v>
      </c>
      <c r="D26" s="7">
        <f>$X$16</f>
        <v>103.1</v>
      </c>
      <c r="E26" s="7">
        <v>4160</v>
      </c>
      <c r="F26" s="7" t="s">
        <v>379</v>
      </c>
      <c r="G26" s="7" t="s">
        <v>23</v>
      </c>
      <c r="H26" s="7">
        <v>0</v>
      </c>
      <c r="J26" s="7">
        <v>7.5</v>
      </c>
      <c r="K26" s="7">
        <v>6</v>
      </c>
      <c r="L26" s="7">
        <v>4.4000000000000004</v>
      </c>
      <c r="M26" s="7">
        <v>3.5</v>
      </c>
      <c r="O26" s="7" t="s">
        <v>301</v>
      </c>
      <c r="P26" s="7" t="s">
        <v>23</v>
      </c>
      <c r="Q26" s="7" t="s">
        <v>283</v>
      </c>
      <c r="R26" s="7" t="s">
        <v>71</v>
      </c>
      <c r="S26" s="7" t="str">
        <f t="shared" si="0"/>
        <v>14x2WHWandputzWasser</v>
      </c>
      <c r="T26" s="7">
        <f>ROW()</f>
        <v>26</v>
      </c>
    </row>
    <row r="27" spans="1:27">
      <c r="A27" s="7" t="s">
        <v>381</v>
      </c>
      <c r="D27" s="7">
        <f>X4</f>
        <v>24</v>
      </c>
      <c r="E27" s="7">
        <v>4160</v>
      </c>
      <c r="F27" s="7" t="s">
        <v>379</v>
      </c>
      <c r="G27" s="7" t="s">
        <v>23</v>
      </c>
      <c r="H27" s="7">
        <v>0</v>
      </c>
      <c r="J27" s="7">
        <v>7.3</v>
      </c>
      <c r="K27" s="7">
        <v>6.07</v>
      </c>
      <c r="L27" s="7">
        <v>4.5</v>
      </c>
      <c r="M27" s="7">
        <v>3.5</v>
      </c>
      <c r="O27" s="7" t="s">
        <v>68</v>
      </c>
      <c r="P27" s="7" t="s">
        <v>23</v>
      </c>
      <c r="Q27" s="7" t="s">
        <v>283</v>
      </c>
      <c r="R27" s="7" t="s">
        <v>71</v>
      </c>
      <c r="S27" s="7" t="str">
        <f t="shared" si="0"/>
        <v>17x2WHWandputzWasser</v>
      </c>
      <c r="T27" s="7">
        <f>ROW()</f>
        <v>27</v>
      </c>
    </row>
    <row r="28" spans="1:27">
      <c r="A28" s="7" t="s">
        <v>401</v>
      </c>
      <c r="D28" s="7">
        <f>$X$17</f>
        <v>429.1</v>
      </c>
      <c r="E28" s="7">
        <v>4160</v>
      </c>
      <c r="F28" s="7" t="s">
        <v>379</v>
      </c>
      <c r="G28" s="7" t="s">
        <v>23</v>
      </c>
      <c r="H28" s="7">
        <v>0</v>
      </c>
      <c r="J28" s="7">
        <v>7</v>
      </c>
      <c r="K28" s="7">
        <v>5.9</v>
      </c>
      <c r="L28" s="7">
        <v>4.3</v>
      </c>
      <c r="M28" s="7">
        <v>3.4</v>
      </c>
      <c r="O28" s="7" t="s">
        <v>377</v>
      </c>
      <c r="P28" s="7" t="s">
        <v>23</v>
      </c>
      <c r="Q28" s="7" t="s">
        <v>283</v>
      </c>
      <c r="R28" s="7" t="s">
        <v>71</v>
      </c>
      <c r="S28" s="7" t="str">
        <f t="shared" si="0"/>
        <v>10x1,3WHWandputzWasser</v>
      </c>
      <c r="T28" s="7">
        <f>ROW()</f>
        <v>28</v>
      </c>
    </row>
    <row r="29" spans="1:27">
      <c r="A29" s="7" t="s">
        <v>522</v>
      </c>
      <c r="D29" s="7">
        <f>X7</f>
        <v>50.8</v>
      </c>
      <c r="E29" s="26">
        <f>$Z$7*1000</f>
        <v>3800</v>
      </c>
      <c r="F29" s="7" t="s">
        <v>379</v>
      </c>
      <c r="G29" s="7" t="s">
        <v>23</v>
      </c>
      <c r="H29" s="7">
        <v>0</v>
      </c>
      <c r="J29" s="7">
        <v>7.5</v>
      </c>
      <c r="K29" s="7">
        <v>6.07</v>
      </c>
      <c r="L29" s="7">
        <v>4.5</v>
      </c>
      <c r="M29" s="7">
        <v>3.5</v>
      </c>
      <c r="O29" s="7" t="s">
        <v>67</v>
      </c>
      <c r="P29" s="7" t="s">
        <v>23</v>
      </c>
      <c r="Q29" s="7" t="s">
        <v>283</v>
      </c>
      <c r="R29" s="7" t="s">
        <v>72</v>
      </c>
      <c r="S29" s="7" t="str">
        <f t="shared" si="0"/>
        <v>16x2WHWandputzWasser/Glykol 20%</v>
      </c>
      <c r="T29" s="7">
        <f>ROW()</f>
        <v>29</v>
      </c>
    </row>
    <row r="30" spans="1:27">
      <c r="A30" s="7" t="s">
        <v>523</v>
      </c>
      <c r="D30" s="7">
        <f>$X$23</f>
        <v>92.9</v>
      </c>
      <c r="E30" s="26">
        <f>$Z$7*1000</f>
        <v>3800</v>
      </c>
      <c r="F30" s="7" t="s">
        <v>379</v>
      </c>
      <c r="G30" s="7" t="s">
        <v>23</v>
      </c>
      <c r="H30" s="7">
        <v>0</v>
      </c>
      <c r="J30" s="7">
        <v>7.5</v>
      </c>
      <c r="K30" s="7">
        <v>6</v>
      </c>
      <c r="L30" s="7">
        <v>4.4000000000000004</v>
      </c>
      <c r="M30" s="7">
        <v>3.5</v>
      </c>
      <c r="O30" s="7" t="s">
        <v>301</v>
      </c>
      <c r="P30" s="7" t="s">
        <v>23</v>
      </c>
      <c r="Q30" s="7" t="s">
        <v>283</v>
      </c>
      <c r="R30" s="7" t="s">
        <v>72</v>
      </c>
      <c r="S30" s="7" t="str">
        <f t="shared" si="0"/>
        <v>14x2WHWandputzWasser/Glykol 20%</v>
      </c>
      <c r="T30" s="7">
        <f>ROW()</f>
        <v>30</v>
      </c>
    </row>
    <row r="31" spans="1:27">
      <c r="A31" s="7" t="s">
        <v>524</v>
      </c>
      <c r="D31" s="7">
        <f>X8</f>
        <v>36.9</v>
      </c>
      <c r="E31" s="26">
        <f>$Z$7*1000</f>
        <v>3800</v>
      </c>
      <c r="F31" s="7" t="s">
        <v>379</v>
      </c>
      <c r="G31" s="7" t="s">
        <v>23</v>
      </c>
      <c r="H31" s="7">
        <v>0</v>
      </c>
      <c r="J31" s="7">
        <v>7.3</v>
      </c>
      <c r="K31" s="7">
        <v>6.07</v>
      </c>
      <c r="L31" s="7">
        <v>4.5</v>
      </c>
      <c r="M31" s="7">
        <v>3.5</v>
      </c>
      <c r="O31" s="7" t="s">
        <v>68</v>
      </c>
      <c r="P31" s="7" t="s">
        <v>23</v>
      </c>
      <c r="Q31" s="7" t="s">
        <v>283</v>
      </c>
      <c r="R31" s="7" t="s">
        <v>72</v>
      </c>
      <c r="S31" s="7" t="str">
        <f t="shared" si="0"/>
        <v>17x2WHWandputzWasser/Glykol 20%</v>
      </c>
      <c r="T31" s="7">
        <f>ROW()</f>
        <v>31</v>
      </c>
    </row>
    <row r="32" spans="1:27">
      <c r="A32" s="7" t="s">
        <v>525</v>
      </c>
      <c r="D32" s="7">
        <f>$X$24</f>
        <v>309</v>
      </c>
      <c r="E32" s="26">
        <f>$Z$7*1000</f>
        <v>3800</v>
      </c>
      <c r="F32" s="7" t="s">
        <v>379</v>
      </c>
      <c r="G32" s="7" t="s">
        <v>23</v>
      </c>
      <c r="H32" s="7">
        <v>0</v>
      </c>
      <c r="J32" s="7">
        <v>7</v>
      </c>
      <c r="K32" s="7">
        <v>5.9</v>
      </c>
      <c r="L32" s="7">
        <v>4.3</v>
      </c>
      <c r="M32" s="7">
        <v>3.4</v>
      </c>
      <c r="O32" s="7" t="s">
        <v>377</v>
      </c>
      <c r="P32" s="7" t="s">
        <v>23</v>
      </c>
      <c r="Q32" s="7" t="s">
        <v>283</v>
      </c>
      <c r="R32" s="7" t="s">
        <v>72</v>
      </c>
      <c r="S32" s="7" t="str">
        <f t="shared" si="0"/>
        <v>10x1,3WHWandputzWasser/Glykol 20%</v>
      </c>
      <c r="T32" s="7">
        <f>ROW()</f>
        <v>32</v>
      </c>
    </row>
    <row r="33" spans="1:43">
      <c r="A33" s="7" t="s">
        <v>526</v>
      </c>
      <c r="D33" s="7">
        <f>X5</f>
        <v>10</v>
      </c>
      <c r="E33" s="7">
        <v>4160</v>
      </c>
      <c r="F33" s="7" t="s">
        <v>379</v>
      </c>
      <c r="G33" s="7" t="s">
        <v>23</v>
      </c>
      <c r="H33" s="7">
        <v>0</v>
      </c>
      <c r="J33" s="7">
        <v>7.3</v>
      </c>
      <c r="K33" s="7">
        <v>6.07</v>
      </c>
      <c r="L33" s="7">
        <v>4.5</v>
      </c>
      <c r="M33" s="7">
        <v>3.5</v>
      </c>
      <c r="O33" s="7" t="s">
        <v>69</v>
      </c>
      <c r="P33" s="7" t="s">
        <v>23</v>
      </c>
      <c r="Q33" s="7" t="s">
        <v>283</v>
      </c>
      <c r="R33" s="7" t="s">
        <v>71</v>
      </c>
      <c r="S33" s="7" t="str">
        <f t="shared" si="0"/>
        <v>20x2WHWandputzWasser</v>
      </c>
      <c r="T33" s="7">
        <f>ROW()</f>
        <v>33</v>
      </c>
    </row>
    <row r="34" spans="1:43">
      <c r="A34" s="7" t="s">
        <v>526</v>
      </c>
      <c r="D34" s="7">
        <f>X9</f>
        <v>16.100000000000001</v>
      </c>
      <c r="E34" s="7">
        <f>Z7*1000</f>
        <v>3800</v>
      </c>
      <c r="F34" s="7" t="s">
        <v>379</v>
      </c>
      <c r="G34" s="7" t="s">
        <v>23</v>
      </c>
      <c r="H34" s="7">
        <v>0</v>
      </c>
      <c r="J34" s="7">
        <v>7.3</v>
      </c>
      <c r="K34" s="7">
        <v>6.07</v>
      </c>
      <c r="L34" s="7">
        <v>4.5</v>
      </c>
      <c r="M34" s="7">
        <v>3.5</v>
      </c>
      <c r="O34" s="7" t="s">
        <v>69</v>
      </c>
      <c r="P34" s="7" t="s">
        <v>23</v>
      </c>
      <c r="Q34" s="7" t="s">
        <v>283</v>
      </c>
      <c r="R34" s="7" t="s">
        <v>71</v>
      </c>
      <c r="S34" s="7" t="str">
        <f t="shared" si="0"/>
        <v>20x2WHWandputzWasser</v>
      </c>
      <c r="T34" s="7">
        <f>ROW()</f>
        <v>34</v>
      </c>
    </row>
    <row r="35" spans="1:43">
      <c r="A35" s="7" t="s">
        <v>527</v>
      </c>
      <c r="D35" s="7">
        <f>$X$16</f>
        <v>103.1</v>
      </c>
      <c r="E35" s="26">
        <f>$Z$4*1000</f>
        <v>4160</v>
      </c>
      <c r="F35" s="7" t="s">
        <v>208</v>
      </c>
      <c r="G35" s="7" t="s">
        <v>13</v>
      </c>
      <c r="H35" s="7">
        <v>0.15</v>
      </c>
      <c r="J35" s="7">
        <v>3.5</v>
      </c>
      <c r="K35" s="7">
        <v>3</v>
      </c>
      <c r="L35" s="7">
        <v>2.2000000000000002</v>
      </c>
      <c r="M35" s="7">
        <v>1</v>
      </c>
      <c r="O35" s="7" t="s">
        <v>301</v>
      </c>
      <c r="P35" s="7" t="s">
        <v>13</v>
      </c>
      <c r="Q35" s="7" t="s">
        <v>208</v>
      </c>
      <c r="R35" s="7" t="s">
        <v>71</v>
      </c>
      <c r="S35" s="7" t="str">
        <f>O35&amp;P35&amp;Q35&amp;R35</f>
        <v>14x2FBHTeppichWasser</v>
      </c>
      <c r="T35" s="7">
        <f>ROW()</f>
        <v>35</v>
      </c>
      <c r="AC35" s="7" t="s">
        <v>67</v>
      </c>
      <c r="AD35" s="7" t="s">
        <v>281</v>
      </c>
      <c r="AE35" s="7" t="s">
        <v>13</v>
      </c>
      <c r="AI35" s="7" t="s">
        <v>281</v>
      </c>
      <c r="AJ35" s="7" t="s">
        <v>212</v>
      </c>
      <c r="AK35" s="7" t="s">
        <v>283</v>
      </c>
      <c r="AM35" s="7" t="s">
        <v>488</v>
      </c>
      <c r="AP35" s="7" t="s">
        <v>490</v>
      </c>
      <c r="AQ35" s="7" t="s">
        <v>492</v>
      </c>
    </row>
    <row r="36" spans="1:43">
      <c r="A36" s="7" t="s">
        <v>528</v>
      </c>
      <c r="D36" s="7">
        <f>$X$17</f>
        <v>429.1</v>
      </c>
      <c r="E36" s="26">
        <f>$Z$5*1000</f>
        <v>4160</v>
      </c>
      <c r="F36" s="7" t="s">
        <v>208</v>
      </c>
      <c r="G36" s="7" t="s">
        <v>13</v>
      </c>
      <c r="H36" s="7">
        <v>0.15</v>
      </c>
      <c r="J36" s="7">
        <v>3.4</v>
      </c>
      <c r="K36" s="7">
        <v>2.9</v>
      </c>
      <c r="L36" s="7">
        <v>2.1</v>
      </c>
      <c r="M36" s="7">
        <v>1</v>
      </c>
      <c r="O36" s="7" t="s">
        <v>302</v>
      </c>
      <c r="P36" s="7" t="s">
        <v>13</v>
      </c>
      <c r="Q36" s="7" t="s">
        <v>208</v>
      </c>
      <c r="R36" s="7" t="s">
        <v>71</v>
      </c>
      <c r="S36" s="7" t="str">
        <f t="shared" ref="S36:S46" si="2">O36&amp;P36&amp;Q36&amp;R36</f>
        <v>10x1FBHTeppichWasser</v>
      </c>
      <c r="T36" s="7">
        <f>ROW()</f>
        <v>36</v>
      </c>
      <c r="AC36" s="7" t="s">
        <v>68</v>
      </c>
      <c r="AD36" s="7" t="s">
        <v>209</v>
      </c>
      <c r="AE36" s="7" t="s">
        <v>33</v>
      </c>
      <c r="AG36" s="7" t="s">
        <v>58</v>
      </c>
      <c r="AI36" s="7" t="s">
        <v>209</v>
      </c>
      <c r="AM36" s="7" t="s">
        <v>489</v>
      </c>
      <c r="AP36" s="7" t="s">
        <v>491</v>
      </c>
    </row>
    <row r="37" spans="1:43">
      <c r="A37" s="7" t="s">
        <v>529</v>
      </c>
      <c r="D37" s="7">
        <f>$X$23</f>
        <v>92.9</v>
      </c>
      <c r="E37" s="26">
        <f>$Z$8*1000</f>
        <v>3800</v>
      </c>
      <c r="F37" s="7" t="s">
        <v>208</v>
      </c>
      <c r="G37" s="7" t="s">
        <v>13</v>
      </c>
      <c r="H37" s="7">
        <v>0.15</v>
      </c>
      <c r="J37" s="7">
        <v>3.5</v>
      </c>
      <c r="K37" s="7">
        <v>3</v>
      </c>
      <c r="L37" s="7">
        <v>2.2000000000000002</v>
      </c>
      <c r="M37" s="7">
        <v>1</v>
      </c>
      <c r="O37" s="7" t="s">
        <v>301</v>
      </c>
      <c r="P37" s="7" t="s">
        <v>13</v>
      </c>
      <c r="Q37" s="7" t="s">
        <v>208</v>
      </c>
      <c r="R37" s="7" t="s">
        <v>72</v>
      </c>
      <c r="S37" s="7" t="str">
        <f t="shared" si="2"/>
        <v>14x2FBHTeppichWasser/Glykol 20%</v>
      </c>
      <c r="T37" s="7">
        <f>ROW()</f>
        <v>37</v>
      </c>
    </row>
    <row r="38" spans="1:43">
      <c r="A38" s="7" t="s">
        <v>530</v>
      </c>
      <c r="D38" s="7">
        <f>$X$24</f>
        <v>309</v>
      </c>
      <c r="E38" s="26">
        <f>$Z$9*1000</f>
        <v>3800</v>
      </c>
      <c r="F38" s="7" t="s">
        <v>208</v>
      </c>
      <c r="G38" s="7" t="s">
        <v>13</v>
      </c>
      <c r="H38" s="7">
        <v>0.15</v>
      </c>
      <c r="J38" s="7">
        <v>3.4</v>
      </c>
      <c r="K38" s="7">
        <v>2.9</v>
      </c>
      <c r="L38" s="7">
        <v>2.1</v>
      </c>
      <c r="M38" s="7">
        <v>1</v>
      </c>
      <c r="O38" s="7" t="s">
        <v>377</v>
      </c>
      <c r="P38" s="7" t="s">
        <v>13</v>
      </c>
      <c r="Q38" s="7" t="s">
        <v>208</v>
      </c>
      <c r="R38" s="7" t="s">
        <v>72</v>
      </c>
      <c r="S38" s="7" t="str">
        <f t="shared" si="2"/>
        <v>10x1,3FBHTeppichWasser/Glykol 20%</v>
      </c>
      <c r="T38" s="7">
        <f>ROW()</f>
        <v>38</v>
      </c>
    </row>
    <row r="39" spans="1:43">
      <c r="A39" s="7" t="s">
        <v>531</v>
      </c>
      <c r="D39" s="7">
        <f>$X$16</f>
        <v>103.1</v>
      </c>
      <c r="E39" s="26">
        <f>$Z$4*1000</f>
        <v>4160</v>
      </c>
      <c r="F39" s="35" t="s">
        <v>209</v>
      </c>
      <c r="G39" s="7" t="s">
        <v>13</v>
      </c>
      <c r="H39" s="7">
        <v>0.15</v>
      </c>
      <c r="J39" s="7">
        <v>4</v>
      </c>
      <c r="K39" s="7">
        <v>3.8</v>
      </c>
      <c r="L39" s="7">
        <v>2.9</v>
      </c>
      <c r="M39" s="7">
        <v>1.5</v>
      </c>
      <c r="O39" s="7" t="s">
        <v>301</v>
      </c>
      <c r="P39" s="7" t="s">
        <v>13</v>
      </c>
      <c r="Q39" s="7" t="s">
        <v>209</v>
      </c>
      <c r="R39" s="7" t="s">
        <v>71</v>
      </c>
      <c r="S39" s="7" t="str">
        <f t="shared" si="2"/>
        <v>14x2FBHParkettWasser</v>
      </c>
      <c r="T39" s="7">
        <f>ROW()</f>
        <v>39</v>
      </c>
      <c r="AC39" s="7" t="s">
        <v>299</v>
      </c>
    </row>
    <row r="40" spans="1:43">
      <c r="A40" s="7" t="s">
        <v>532</v>
      </c>
      <c r="D40" s="7">
        <f>$X$17</f>
        <v>429.1</v>
      </c>
      <c r="E40" s="26">
        <f>$Z$5*1000</f>
        <v>4160</v>
      </c>
      <c r="F40" s="35" t="s">
        <v>209</v>
      </c>
      <c r="G40" s="7" t="s">
        <v>13</v>
      </c>
      <c r="H40" s="7">
        <v>0.15</v>
      </c>
      <c r="J40" s="7">
        <v>3.8</v>
      </c>
      <c r="K40" s="7">
        <v>3.6</v>
      </c>
      <c r="L40" s="7">
        <v>2.7</v>
      </c>
      <c r="M40" s="7">
        <v>1.5</v>
      </c>
      <c r="O40" s="7" t="s">
        <v>377</v>
      </c>
      <c r="P40" s="7" t="s">
        <v>13</v>
      </c>
      <c r="Q40" s="7" t="s">
        <v>209</v>
      </c>
      <c r="R40" s="7" t="s">
        <v>71</v>
      </c>
      <c r="S40" s="7" t="str">
        <f t="shared" si="2"/>
        <v>10x1,3FBHParkettWasser</v>
      </c>
      <c r="T40" s="7">
        <f>ROW()</f>
        <v>40</v>
      </c>
      <c r="AC40" s="7" t="s">
        <v>300</v>
      </c>
    </row>
    <row r="41" spans="1:43">
      <c r="A41" s="7" t="s">
        <v>533</v>
      </c>
      <c r="D41" s="7">
        <f>$X$23</f>
        <v>92.9</v>
      </c>
      <c r="E41" s="26">
        <f>$Z$8*1000</f>
        <v>3800</v>
      </c>
      <c r="F41" s="35" t="s">
        <v>209</v>
      </c>
      <c r="G41" s="7" t="s">
        <v>13</v>
      </c>
      <c r="H41" s="7">
        <v>0.15</v>
      </c>
      <c r="J41" s="7">
        <v>4</v>
      </c>
      <c r="K41" s="7">
        <v>3.8</v>
      </c>
      <c r="L41" s="7">
        <v>2.9</v>
      </c>
      <c r="M41" s="7">
        <v>1.5</v>
      </c>
      <c r="O41" s="7" t="s">
        <v>301</v>
      </c>
      <c r="P41" s="7" t="s">
        <v>13</v>
      </c>
      <c r="Q41" s="7" t="s">
        <v>209</v>
      </c>
      <c r="R41" s="7" t="s">
        <v>72</v>
      </c>
      <c r="S41" s="7" t="str">
        <f t="shared" si="2"/>
        <v>14x2FBHParkettWasser/Glykol 20%</v>
      </c>
      <c r="T41" s="7">
        <f>ROW()</f>
        <v>41</v>
      </c>
    </row>
    <row r="42" spans="1:43">
      <c r="A42" s="7" t="s">
        <v>534</v>
      </c>
      <c r="D42" s="7">
        <f>$X$24</f>
        <v>309</v>
      </c>
      <c r="E42" s="26">
        <f>$Z$9*1000</f>
        <v>3800</v>
      </c>
      <c r="F42" s="35" t="s">
        <v>209</v>
      </c>
      <c r="G42" s="7" t="s">
        <v>13</v>
      </c>
      <c r="H42" s="7">
        <v>0.15</v>
      </c>
      <c r="J42" s="7">
        <v>3.8</v>
      </c>
      <c r="K42" s="7">
        <v>3.6</v>
      </c>
      <c r="L42" s="7">
        <v>2.7</v>
      </c>
      <c r="M42" s="7">
        <v>1.5</v>
      </c>
      <c r="O42" s="7" t="s">
        <v>377</v>
      </c>
      <c r="P42" s="7" t="s">
        <v>13</v>
      </c>
      <c r="Q42" s="7" t="s">
        <v>209</v>
      </c>
      <c r="R42" s="7" t="s">
        <v>72</v>
      </c>
      <c r="S42" s="7" t="str">
        <f t="shared" si="2"/>
        <v>10x1,3FBHParkettWasser/Glykol 20%</v>
      </c>
      <c r="T42" s="7">
        <f>ROW()</f>
        <v>42</v>
      </c>
    </row>
    <row r="43" spans="1:43">
      <c r="A43" s="7" t="s">
        <v>535</v>
      </c>
      <c r="D43" s="7">
        <f>$X$16</f>
        <v>103.1</v>
      </c>
      <c r="E43" s="26">
        <f>$Z$5*1000</f>
        <v>4160</v>
      </c>
      <c r="F43" s="35" t="s">
        <v>210</v>
      </c>
      <c r="G43" s="7" t="s">
        <v>13</v>
      </c>
      <c r="H43" s="7">
        <v>0.05</v>
      </c>
      <c r="J43" s="7">
        <v>7</v>
      </c>
      <c r="K43" s="7">
        <v>5.5</v>
      </c>
      <c r="L43" s="7">
        <v>4.5</v>
      </c>
      <c r="M43" s="7">
        <v>4</v>
      </c>
      <c r="O43" s="7" t="s">
        <v>301</v>
      </c>
      <c r="P43" s="7" t="s">
        <v>13</v>
      </c>
      <c r="Q43" s="7" t="s">
        <v>281</v>
      </c>
      <c r="R43" s="7" t="s">
        <v>71</v>
      </c>
      <c r="S43" s="7" t="str">
        <f t="shared" si="2"/>
        <v>14x2FBHFliesenWasser</v>
      </c>
      <c r="T43" s="7">
        <f>ROW()</f>
        <v>43</v>
      </c>
      <c r="AC43" s="7" t="s">
        <v>301</v>
      </c>
    </row>
    <row r="44" spans="1:43">
      <c r="A44" s="7" t="s">
        <v>536</v>
      </c>
      <c r="D44" s="7">
        <f>$X$17</f>
        <v>429.1</v>
      </c>
      <c r="E44" s="26">
        <f>$Z$3*1000</f>
        <v>4160</v>
      </c>
      <c r="F44" s="35" t="s">
        <v>210</v>
      </c>
      <c r="G44" s="7" t="s">
        <v>13</v>
      </c>
      <c r="H44" s="7">
        <v>0.05</v>
      </c>
      <c r="J44" s="7">
        <v>6.7</v>
      </c>
      <c r="K44" s="7">
        <v>5.2</v>
      </c>
      <c r="L44" s="7">
        <v>4.2</v>
      </c>
      <c r="M44" s="7">
        <v>4</v>
      </c>
      <c r="O44" s="7" t="s">
        <v>377</v>
      </c>
      <c r="P44" s="7" t="s">
        <v>13</v>
      </c>
      <c r="Q44" s="7" t="s">
        <v>281</v>
      </c>
      <c r="R44" s="7" t="s">
        <v>71</v>
      </c>
      <c r="S44" s="7" t="str">
        <f t="shared" si="2"/>
        <v>10x1,3FBHFliesenWasser</v>
      </c>
      <c r="T44" s="7">
        <f>ROW()</f>
        <v>44</v>
      </c>
      <c r="AC44" s="7" t="s">
        <v>302</v>
      </c>
    </row>
    <row r="45" spans="1:43">
      <c r="A45" s="7" t="s">
        <v>537</v>
      </c>
      <c r="D45" s="7">
        <f>$X$23</f>
        <v>92.9</v>
      </c>
      <c r="E45" s="26">
        <f>$Z$9*1000</f>
        <v>3800</v>
      </c>
      <c r="F45" s="35" t="s">
        <v>210</v>
      </c>
      <c r="G45" s="7" t="s">
        <v>13</v>
      </c>
      <c r="H45" s="7">
        <v>0.05</v>
      </c>
      <c r="J45" s="7">
        <v>7</v>
      </c>
      <c r="K45" s="7">
        <v>5.5</v>
      </c>
      <c r="L45" s="7">
        <v>4.5</v>
      </c>
      <c r="M45" s="7">
        <v>4</v>
      </c>
      <c r="O45" s="7" t="s">
        <v>301</v>
      </c>
      <c r="P45" s="7" t="s">
        <v>13</v>
      </c>
      <c r="Q45" s="7" t="s">
        <v>281</v>
      </c>
      <c r="R45" s="7" t="s">
        <v>72</v>
      </c>
      <c r="S45" s="7" t="str">
        <f t="shared" si="2"/>
        <v>14x2FBHFliesenWasser/Glykol 20%</v>
      </c>
      <c r="T45" s="7">
        <f>ROW()</f>
        <v>45</v>
      </c>
    </row>
    <row r="46" spans="1:43">
      <c r="A46" s="7" t="s">
        <v>538</v>
      </c>
      <c r="D46" s="7">
        <f>$X$24</f>
        <v>309</v>
      </c>
      <c r="E46" s="26">
        <f>$Z$7*1000</f>
        <v>3800</v>
      </c>
      <c r="F46" s="35" t="s">
        <v>210</v>
      </c>
      <c r="G46" s="7" t="s">
        <v>13</v>
      </c>
      <c r="H46" s="7">
        <v>0.05</v>
      </c>
      <c r="J46" s="7">
        <v>6.7</v>
      </c>
      <c r="K46" s="7">
        <v>5.2</v>
      </c>
      <c r="L46" s="7">
        <v>4.2</v>
      </c>
      <c r="M46" s="7">
        <v>4</v>
      </c>
      <c r="O46" s="7" t="s">
        <v>377</v>
      </c>
      <c r="P46" s="7" t="s">
        <v>13</v>
      </c>
      <c r="Q46" s="7" t="s">
        <v>281</v>
      </c>
      <c r="R46" s="7" t="s">
        <v>72</v>
      </c>
      <c r="S46" s="7" t="str">
        <f t="shared" si="2"/>
        <v>10x1,3FBHFliesenWasser/Glykol 20%</v>
      </c>
      <c r="T46" s="7">
        <f>ROW()</f>
        <v>46</v>
      </c>
    </row>
  </sheetData>
  <dataValidations count="4">
    <dataValidation type="list" allowBlank="1" showInputMessage="1" showErrorMessage="1" sqref="O3:O24" xr:uid="{00000000-0002-0000-0300-000000000000}">
      <formula1>$AC$3:$AC$10</formula1>
    </dataValidation>
    <dataValidation type="list" allowBlank="1" showInputMessage="1" showErrorMessage="1" sqref="P3:P24 P35:P46" xr:uid="{00000000-0002-0000-0300-000001000000}">
      <formula1>$AE$3:$AE$5</formula1>
    </dataValidation>
    <dataValidation type="list" allowBlank="1" showInputMessage="1" showErrorMessage="1" sqref="Q3:Q46" xr:uid="{00000000-0002-0000-0300-000002000000}">
      <formula1>$AD$3:$AD$7</formula1>
    </dataValidation>
    <dataValidation type="list" allowBlank="1" showInputMessage="1" showErrorMessage="1" sqref="O25:O34 O36:O46 I36 I40 I46 I44 I42 I38" xr:uid="{00000000-0002-0000-0300-000003000000}">
      <formula1>$AC$3:$AC$13</formula1>
    </dataValidation>
  </dataValidations>
  <pageMargins left="0.70000000000000007" right="0.70000000000000007" top="1.1811023622047245" bottom="1.1811023622047245" header="0.78740157480314954" footer="0.78740157480314954"/>
  <pageSetup paperSize="0" fitToWidth="0" fitToHeight="0" orientation="portrait" horizontalDpi="0" verticalDpi="0" copies="0"/>
  <headerFooter alignWithMargins="0"/>
  <legacy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43" priority="4">
      <formula>IF($T$11="",TRUE,FALSE)</formula>
    </cfRule>
  </conditionalFormatting>
  <conditionalFormatting sqref="T10">
    <cfRule type="expression" dxfId="4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C55A9FD-A5DD-4E79-AF57-31092AA7C567}">
            <xm:f>IF(OR($T$11="",$T$11=Daten!$AP$5),FALSE,TRUE)</xm:f>
            <x14:dxf>
              <fill>
                <patternFill>
                  <bgColor rgb="FFFF0000"/>
                </patternFill>
              </fill>
            </x14:dxf>
          </x14:cfRule>
          <x14:cfRule type="expression" priority="3" id="{2B2CA53B-62F0-4092-A6AE-53E30D061989}">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7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7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700-000002000000}">
          <x14:formula1>
            <xm:f>Daten_RaumwHeizlast!$A$4:$A$50</xm:f>
          </x14:formula1>
          <xm:sqref>M31:M50</xm:sqref>
        </x14:dataValidation>
        <x14:dataValidation type="list" allowBlank="1" showInputMessage="1" showErrorMessage="1" xr:uid="{00000000-0002-0000-2700-000003000000}">
          <x14:formula1>
            <xm:f>Daten!$AI$3:$AI$8</xm:f>
          </x14:formula1>
          <xm:sqref>P19</xm:sqref>
        </x14:dataValidation>
        <x14:dataValidation type="list" allowBlank="1" showInputMessage="1" showErrorMessage="1" xr:uid="{00000000-0002-0000-2700-000004000000}">
          <x14:formula1>
            <xm:f>Daten_RaumwHeizlast!$K$4:$K$10</xm:f>
          </x14:formula1>
          <xm:sqref>P9</xm:sqref>
        </x14:dataValidation>
        <x14:dataValidation type="list" allowBlank="1" showInputMessage="1" showErrorMessage="1" xr:uid="{00000000-0002-0000-2700-000005000000}">
          <x14:formula1>
            <xm:f>Daten_RaumwHeizlast!$O$4:$O$10</xm:f>
          </x14:formula1>
          <xm:sqref>P11</xm:sqref>
        </x14:dataValidation>
        <x14:dataValidation type="list" allowBlank="1" showInputMessage="1" showErrorMessage="1" xr:uid="{00000000-0002-0000-27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700-000007000000}">
          <x14:formula1>
            <xm:f>Daten!$AQ$3:$AQ$4</xm:f>
          </x14:formula1>
          <xm:sqref>T11</xm:sqref>
        </x14:dataValidation>
        <x14:dataValidation type="list" allowBlank="1" showInputMessage="1" showErrorMessage="1" xr:uid="{00000000-0002-0000-2700-000008000000}">
          <x14:formula1>
            <xm:f>IF(OR(Eingabetabelle!K7=Daten!AM5,Eingabetabelle!K7=Daten!AM6),IF(P10=Daten!AP4,Lueftungstabelle!C5:C45,$A$10000),$A$10000)</xm:f>
          </x14:formula1>
          <xm:sqref>T10</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36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39" priority="4">
      <formula>IF($T$11="",TRUE,FALSE)</formula>
    </cfRule>
  </conditionalFormatting>
  <conditionalFormatting sqref="T10">
    <cfRule type="expression" dxfId="38" priority="1">
      <formula>IF(ISNUMBER($P$21)=FALSE,TRUE,FALSE)</formula>
    </cfRule>
  </conditionalFormatting>
  <pageMargins left="0.7" right="0.7" top="0.78740157499999996" bottom="0.78740157499999996"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2" id="{F98708DC-C8E5-4F75-9250-B76DA57C2E26}">
            <xm:f>IF(OR($T$11="",$T$11=Daten!$AP$5),FALSE,TRUE)</xm:f>
            <x14:dxf>
              <fill>
                <patternFill>
                  <bgColor rgb="FFFF0000"/>
                </patternFill>
              </fill>
            </x14:dxf>
          </x14:cfRule>
          <x14:cfRule type="expression" priority="3" id="{6C2CD36F-93AE-4AA6-A08A-C9B877FF03FB}">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8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8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800-000002000000}">
          <x14:formula1>
            <xm:f>Daten_RaumwHeizlast!$A$4:$A$50</xm:f>
          </x14:formula1>
          <xm:sqref>M31:M50</xm:sqref>
        </x14:dataValidation>
        <x14:dataValidation type="list" allowBlank="1" showInputMessage="1" showErrorMessage="1" xr:uid="{00000000-0002-0000-2800-000003000000}">
          <x14:formula1>
            <xm:f>Daten!$AI$3:$AI$8</xm:f>
          </x14:formula1>
          <xm:sqref>P19</xm:sqref>
        </x14:dataValidation>
        <x14:dataValidation type="list" allowBlank="1" showInputMessage="1" showErrorMessage="1" xr:uid="{00000000-0002-0000-2800-000004000000}">
          <x14:formula1>
            <xm:f>Daten_RaumwHeizlast!$K$4:$K$10</xm:f>
          </x14:formula1>
          <xm:sqref>P9</xm:sqref>
        </x14:dataValidation>
        <x14:dataValidation type="list" allowBlank="1" showInputMessage="1" showErrorMessage="1" xr:uid="{00000000-0002-0000-2800-000005000000}">
          <x14:formula1>
            <xm:f>Daten_RaumwHeizlast!$O$4:$O$10</xm:f>
          </x14:formula1>
          <xm:sqref>P11</xm:sqref>
        </x14:dataValidation>
        <x14:dataValidation type="list" allowBlank="1" showInputMessage="1" showErrorMessage="1" xr:uid="{00000000-0002-0000-28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800-000007000000}">
          <x14:formula1>
            <xm:f>Daten!$AQ$3:$AQ$4</xm:f>
          </x14:formula1>
          <xm:sqref>T11</xm:sqref>
        </x14:dataValidation>
        <x14:dataValidation type="list" allowBlank="1" showInputMessage="1" showErrorMessage="1" xr:uid="{00000000-0002-0000-2800-000008000000}">
          <x14:formula1>
            <xm:f>IF(OR(Eingabetabelle!K7=Daten!AM5,Eingabetabelle!K7=Daten!AM6),IF(P10=Daten!AP4,Lueftungstabelle!C5:C45,$A$10000),$A$10000)</xm:f>
          </x14:formula1>
          <xm:sqref>T10</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3:B3"/>
    <mergeCell ref="A5:B5"/>
    <mergeCell ref="D9:E9"/>
  </mergeCells>
  <conditionalFormatting sqref="T11">
    <cfRule type="expression" dxfId="35" priority="4">
      <formula>IF($T$11="",TRUE,FALSE)</formula>
    </cfRule>
  </conditionalFormatting>
  <conditionalFormatting sqref="T10">
    <cfRule type="expression" dxfId="3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E84F1BE-CFF1-4D65-A22A-45A7B241B505}">
            <xm:f>IF(OR($T$11="",$T$11=Daten!$AP$5),FALSE,TRUE)</xm:f>
            <x14:dxf>
              <fill>
                <patternFill>
                  <bgColor rgb="FFFF0000"/>
                </patternFill>
              </fill>
            </x14:dxf>
          </x14:cfRule>
          <x14:cfRule type="expression" priority="3" id="{94906D6E-C97E-42AB-B0BB-64B34C2DC67B}">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9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9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900-000002000000}">
          <x14:formula1>
            <xm:f>Daten_RaumwHeizlast!$A$4:$A$50</xm:f>
          </x14:formula1>
          <xm:sqref>M31:M50</xm:sqref>
        </x14:dataValidation>
        <x14:dataValidation type="list" allowBlank="1" showInputMessage="1" showErrorMessage="1" xr:uid="{00000000-0002-0000-2900-000003000000}">
          <x14:formula1>
            <xm:f>Daten!$AI$3:$AI$8</xm:f>
          </x14:formula1>
          <xm:sqref>P19</xm:sqref>
        </x14:dataValidation>
        <x14:dataValidation type="list" allowBlank="1" showInputMessage="1" showErrorMessage="1" xr:uid="{00000000-0002-0000-2900-000004000000}">
          <x14:formula1>
            <xm:f>Daten_RaumwHeizlast!$K$4:$K$10</xm:f>
          </x14:formula1>
          <xm:sqref>P9</xm:sqref>
        </x14:dataValidation>
        <x14:dataValidation type="list" allowBlank="1" showInputMessage="1" showErrorMessage="1" xr:uid="{00000000-0002-0000-2900-000005000000}">
          <x14:formula1>
            <xm:f>Daten_RaumwHeizlast!$O$4:$O$10</xm:f>
          </x14:formula1>
          <xm:sqref>P11</xm:sqref>
        </x14:dataValidation>
        <x14:dataValidation type="list" allowBlank="1" showInputMessage="1" showErrorMessage="1" xr:uid="{00000000-0002-0000-29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900-000007000000}">
          <x14:formula1>
            <xm:f>Daten!$AQ$3:$AQ$4</xm:f>
          </x14:formula1>
          <xm:sqref>T11</xm:sqref>
        </x14:dataValidation>
        <x14:dataValidation type="list" allowBlank="1" showInputMessage="1" showErrorMessage="1" xr:uid="{00000000-0002-0000-2900-000008000000}">
          <x14:formula1>
            <xm:f>IF(OR(Eingabetabelle!K7=Daten!AM5,Eingabetabelle!K7=Daten!AM6),IF(P10=Daten!AP4,Lueftungstabelle!C5:C45,$A$10000),$A$10000)</xm:f>
          </x14:formula1>
          <xm:sqref>T10</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31" priority="4">
      <formula>IF($T$11="",TRUE,FALSE)</formula>
    </cfRule>
  </conditionalFormatting>
  <conditionalFormatting sqref="T10">
    <cfRule type="expression" dxfId="3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0C81B0D-F1DC-425F-8FBE-69E7320DEC2D}">
            <xm:f>IF(OR($T$11="",$T$11=Daten!$AP$5),FALSE,TRUE)</xm:f>
            <x14:dxf>
              <fill>
                <patternFill>
                  <bgColor rgb="FFFF0000"/>
                </patternFill>
              </fill>
            </x14:dxf>
          </x14:cfRule>
          <x14:cfRule type="expression" priority="3" id="{278BE97E-1D90-47BE-A1DA-2C29F54A9382}">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A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A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A00-000002000000}">
          <x14:formula1>
            <xm:f>Daten_RaumwHeizlast!$A$4:$A$50</xm:f>
          </x14:formula1>
          <xm:sqref>M31:M50</xm:sqref>
        </x14:dataValidation>
        <x14:dataValidation type="list" allowBlank="1" showInputMessage="1" showErrorMessage="1" xr:uid="{00000000-0002-0000-2A00-000003000000}">
          <x14:formula1>
            <xm:f>Daten!$AI$3:$AI$8</xm:f>
          </x14:formula1>
          <xm:sqref>P19</xm:sqref>
        </x14:dataValidation>
        <x14:dataValidation type="list" allowBlank="1" showInputMessage="1" showErrorMessage="1" xr:uid="{00000000-0002-0000-2A00-000004000000}">
          <x14:formula1>
            <xm:f>Daten_RaumwHeizlast!$K$4:$K$10</xm:f>
          </x14:formula1>
          <xm:sqref>P9</xm:sqref>
        </x14:dataValidation>
        <x14:dataValidation type="list" allowBlank="1" showInputMessage="1" showErrorMessage="1" xr:uid="{00000000-0002-0000-2A00-000005000000}">
          <x14:formula1>
            <xm:f>Daten_RaumwHeizlast!$O$4:$O$10</xm:f>
          </x14:formula1>
          <xm:sqref>P11</xm:sqref>
        </x14:dataValidation>
        <x14:dataValidation type="list" allowBlank="1" showInputMessage="1" showErrorMessage="1" xr:uid="{00000000-0002-0000-2A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A00-000007000000}">
          <x14:formula1>
            <xm:f>Daten!$AQ$3:$AQ$4</xm:f>
          </x14:formula1>
          <xm:sqref>T11</xm:sqref>
        </x14:dataValidation>
        <x14:dataValidation type="list" allowBlank="1" showInputMessage="1" showErrorMessage="1" xr:uid="{00000000-0002-0000-2A00-000008000000}">
          <x14:formula1>
            <xm:f>IF(OR(Eingabetabelle!K7=Daten!AM5,Eingabetabelle!K7=Daten!AM6),IF(P10=Daten!AP4,Lueftungstabelle!C5:C45,$A$10000),$A$10000)</xm:f>
          </x14:formula1>
          <xm:sqref>T10</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27" priority="4">
      <formula>IF($T$11="",TRUE,FALSE)</formula>
    </cfRule>
  </conditionalFormatting>
  <conditionalFormatting sqref="T10">
    <cfRule type="expression" dxfId="2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675051E-8C7C-4D58-9824-342F2AB983AA}">
            <xm:f>IF(OR($T$11="",$T$11=Daten!$AP$5),FALSE,TRUE)</xm:f>
            <x14:dxf>
              <fill>
                <patternFill>
                  <bgColor rgb="FFFF0000"/>
                </patternFill>
              </fill>
            </x14:dxf>
          </x14:cfRule>
          <x14:cfRule type="expression" priority="3" id="{F89EDE6B-83CC-42CB-81EC-D6E0BE546BD2}">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B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B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B00-000002000000}">
          <x14:formula1>
            <xm:f>Daten_RaumwHeizlast!$A$4:$A$50</xm:f>
          </x14:formula1>
          <xm:sqref>M31:M50</xm:sqref>
        </x14:dataValidation>
        <x14:dataValidation type="list" allowBlank="1" showInputMessage="1" showErrorMessage="1" xr:uid="{00000000-0002-0000-2B00-000003000000}">
          <x14:formula1>
            <xm:f>Daten!$AI$3:$AI$8</xm:f>
          </x14:formula1>
          <xm:sqref>P19</xm:sqref>
        </x14:dataValidation>
        <x14:dataValidation type="list" allowBlank="1" showInputMessage="1" showErrorMessage="1" xr:uid="{00000000-0002-0000-2B00-000004000000}">
          <x14:formula1>
            <xm:f>Daten_RaumwHeizlast!$K$4:$K$10</xm:f>
          </x14:formula1>
          <xm:sqref>P9</xm:sqref>
        </x14:dataValidation>
        <x14:dataValidation type="list" allowBlank="1" showInputMessage="1" showErrorMessage="1" xr:uid="{00000000-0002-0000-2B00-000005000000}">
          <x14:formula1>
            <xm:f>Daten_RaumwHeizlast!$O$4:$O$10</xm:f>
          </x14:formula1>
          <xm:sqref>P11</xm:sqref>
        </x14:dataValidation>
        <x14:dataValidation type="list" allowBlank="1" showInputMessage="1" showErrorMessage="1" xr:uid="{00000000-0002-0000-2B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B00-000007000000}">
          <x14:formula1>
            <xm:f>Daten!$AQ$3:$AQ$4</xm:f>
          </x14:formula1>
          <xm:sqref>T11</xm:sqref>
        </x14:dataValidation>
        <x14:dataValidation type="list" allowBlank="1" showInputMessage="1" showErrorMessage="1" xr:uid="{00000000-0002-0000-2B00-000008000000}">
          <x14:formula1>
            <xm:f>IF(OR(Eingabetabelle!K7=Daten!AM5,Eingabetabelle!K7=Daten!AM6),IF(P10=Daten!AP4,Lueftungstabelle!C5:C45,$A$10000),$A$10000)</xm:f>
          </x14:formula1>
          <xm:sqref>T10</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23" priority="4">
      <formula>IF($T$11="",TRUE,FALSE)</formula>
    </cfRule>
  </conditionalFormatting>
  <conditionalFormatting sqref="T10">
    <cfRule type="expression" dxfId="2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636AD61B-995B-4C8B-AFFE-9A7DC16A8E84}">
            <xm:f>IF(OR($T$11="",$T$11=Daten!$AP$5),FALSE,TRUE)</xm:f>
            <x14:dxf>
              <fill>
                <patternFill>
                  <bgColor rgb="FFFF0000"/>
                </patternFill>
              </fill>
            </x14:dxf>
          </x14:cfRule>
          <x14:cfRule type="expression" priority="3" id="{9D5A32B0-8D02-4290-B10E-CF6C85FBAFCC}">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C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C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C00-000002000000}">
          <x14:formula1>
            <xm:f>Daten_RaumwHeizlast!$A$4:$A$50</xm:f>
          </x14:formula1>
          <xm:sqref>M31:M50</xm:sqref>
        </x14:dataValidation>
        <x14:dataValidation type="list" allowBlank="1" showInputMessage="1" showErrorMessage="1" xr:uid="{00000000-0002-0000-2C00-000003000000}">
          <x14:formula1>
            <xm:f>Daten!$AI$3:$AI$8</xm:f>
          </x14:formula1>
          <xm:sqref>P19</xm:sqref>
        </x14:dataValidation>
        <x14:dataValidation type="list" allowBlank="1" showInputMessage="1" showErrorMessage="1" xr:uid="{00000000-0002-0000-2C00-000004000000}">
          <x14:formula1>
            <xm:f>Daten_RaumwHeizlast!$K$4:$K$10</xm:f>
          </x14:formula1>
          <xm:sqref>P9</xm:sqref>
        </x14:dataValidation>
        <x14:dataValidation type="list" allowBlank="1" showInputMessage="1" showErrorMessage="1" xr:uid="{00000000-0002-0000-2C00-000005000000}">
          <x14:formula1>
            <xm:f>Daten_RaumwHeizlast!$O$4:$O$10</xm:f>
          </x14:formula1>
          <xm:sqref>P11</xm:sqref>
        </x14:dataValidation>
        <x14:dataValidation type="list" allowBlank="1" showInputMessage="1" showErrorMessage="1" xr:uid="{00000000-0002-0000-2C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C00-000007000000}">
          <x14:formula1>
            <xm:f>Daten!$AQ$3:$AQ$4</xm:f>
          </x14:formula1>
          <xm:sqref>T11</xm:sqref>
        </x14:dataValidation>
        <x14:dataValidation type="list" allowBlank="1" showInputMessage="1" showErrorMessage="1" xr:uid="{00000000-0002-0000-2C00-000008000000}">
          <x14:formula1>
            <xm:f>IF(OR(Eingabetabelle!K7=Daten!AM5,Eingabetabelle!K7=Daten!AM6),IF(P10=Daten!AP4,Lueftungstabelle!C5:C45,$A$10000),$A$10000)</xm:f>
          </x14:formula1>
          <xm:sqref>T10</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9" priority="4">
      <formula>IF($T$11="",TRUE,FALSE)</formula>
    </cfRule>
  </conditionalFormatting>
  <conditionalFormatting sqref="T10">
    <cfRule type="expression" dxfId="1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E2873F88-2C09-490E-95A5-EB162B248120}">
            <xm:f>IF(OR($T$11="",$T$11=Daten!$AP$5),FALSE,TRUE)</xm:f>
            <x14:dxf>
              <fill>
                <patternFill>
                  <bgColor rgb="FFFF0000"/>
                </patternFill>
              </fill>
            </x14:dxf>
          </x14:cfRule>
          <x14:cfRule type="expression" priority="3" id="{175A8F07-AA4C-4F5C-9BCF-249DDF386F20}">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D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D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D00-000002000000}">
          <x14:formula1>
            <xm:f>Daten_RaumwHeizlast!$A$4:$A$50</xm:f>
          </x14:formula1>
          <xm:sqref>M31:M50</xm:sqref>
        </x14:dataValidation>
        <x14:dataValidation type="list" allowBlank="1" showInputMessage="1" showErrorMessage="1" xr:uid="{00000000-0002-0000-2D00-000003000000}">
          <x14:formula1>
            <xm:f>Daten!$AI$3:$AI$8</xm:f>
          </x14:formula1>
          <xm:sqref>P19</xm:sqref>
        </x14:dataValidation>
        <x14:dataValidation type="list" allowBlank="1" showInputMessage="1" showErrorMessage="1" xr:uid="{00000000-0002-0000-2D00-000004000000}">
          <x14:formula1>
            <xm:f>Daten_RaumwHeizlast!$K$4:$K$10</xm:f>
          </x14:formula1>
          <xm:sqref>P9</xm:sqref>
        </x14:dataValidation>
        <x14:dataValidation type="list" allowBlank="1" showInputMessage="1" showErrorMessage="1" xr:uid="{00000000-0002-0000-2D00-000005000000}">
          <x14:formula1>
            <xm:f>Daten_RaumwHeizlast!$O$4:$O$10</xm:f>
          </x14:formula1>
          <xm:sqref>P11</xm:sqref>
        </x14:dataValidation>
        <x14:dataValidation type="list" allowBlank="1" showInputMessage="1" showErrorMessage="1" xr:uid="{00000000-0002-0000-2D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D00-000007000000}">
          <x14:formula1>
            <xm:f>Daten!$AQ$3:$AQ$4</xm:f>
          </x14:formula1>
          <xm:sqref>T11</xm:sqref>
        </x14:dataValidation>
        <x14:dataValidation type="list" allowBlank="1" showInputMessage="1" showErrorMessage="1" xr:uid="{00000000-0002-0000-2D00-000008000000}">
          <x14:formula1>
            <xm:f>IF(OR(Eingabetabelle!K7=Daten!AM5,Eingabetabelle!K7=Daten!AM6),IF(P10=Daten!AP4,Lueftungstabelle!C5:C45,$A$10000),$A$10000)</xm:f>
          </x14:formula1>
          <xm:sqref>T10</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5" priority="4">
      <formula>IF($T$11="",TRUE,FALSE)</formula>
    </cfRule>
  </conditionalFormatting>
  <conditionalFormatting sqref="T10">
    <cfRule type="expression" dxfId="1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3098079C-DFF8-4FBA-B050-5FD7537C2A45}">
            <xm:f>IF(OR($T$11="",$T$11=Daten!$AP$5),FALSE,TRUE)</xm:f>
            <x14:dxf>
              <fill>
                <patternFill>
                  <bgColor rgb="FFFF0000"/>
                </patternFill>
              </fill>
            </x14:dxf>
          </x14:cfRule>
          <x14:cfRule type="expression" priority="3" id="{041D1C89-0E54-47BE-A50B-A004A8A6CF33}">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E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E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E00-000002000000}">
          <x14:formula1>
            <xm:f>Daten_RaumwHeizlast!$A$4:$A$50</xm:f>
          </x14:formula1>
          <xm:sqref>M31:M50</xm:sqref>
        </x14:dataValidation>
        <x14:dataValidation type="list" allowBlank="1" showInputMessage="1" showErrorMessage="1" xr:uid="{00000000-0002-0000-2E00-000003000000}">
          <x14:formula1>
            <xm:f>Daten!$AI$3:$AI$8</xm:f>
          </x14:formula1>
          <xm:sqref>P19</xm:sqref>
        </x14:dataValidation>
        <x14:dataValidation type="list" allowBlank="1" showInputMessage="1" showErrorMessage="1" xr:uid="{00000000-0002-0000-2E00-000004000000}">
          <x14:formula1>
            <xm:f>Daten_RaumwHeizlast!$K$4:$K$10</xm:f>
          </x14:formula1>
          <xm:sqref>P9</xm:sqref>
        </x14:dataValidation>
        <x14:dataValidation type="list" allowBlank="1" showInputMessage="1" showErrorMessage="1" xr:uid="{00000000-0002-0000-2E00-000005000000}">
          <x14:formula1>
            <xm:f>Daten_RaumwHeizlast!$O$4:$O$10</xm:f>
          </x14:formula1>
          <xm:sqref>P11</xm:sqref>
        </x14:dataValidation>
        <x14:dataValidation type="list" allowBlank="1" showInputMessage="1" showErrorMessage="1" xr:uid="{00000000-0002-0000-2E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E00-000007000000}">
          <x14:formula1>
            <xm:f>Daten!$AQ$3:$AQ$4</xm:f>
          </x14:formula1>
          <xm:sqref>T11</xm:sqref>
        </x14:dataValidation>
        <x14:dataValidation type="list" allowBlank="1" showInputMessage="1" showErrorMessage="1" xr:uid="{00000000-0002-0000-2E00-000008000000}">
          <x14:formula1>
            <xm:f>IF(OR(Eingabetabelle!K7=Daten!AM5,Eingabetabelle!K7=Daten!AM6),IF(P10=Daten!AP4,Lueftungstabelle!C5:C45,$A$10000),$A$10000)</xm:f>
          </x14:formula1>
          <xm:sqref>T10</xm:sqref>
        </x14:dataValidation>
      </x14:dataValidation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11" priority="4">
      <formula>IF($T$11="",TRUE,FALSE)</formula>
    </cfRule>
  </conditionalFormatting>
  <conditionalFormatting sqref="T10">
    <cfRule type="expression" dxfId="1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B6888F3D-C179-4B56-8D4A-7AFEE26D6D94}">
            <xm:f>IF(OR($T$11="",$T$11=Daten!$AP$5),FALSE,TRUE)</xm:f>
            <x14:dxf>
              <fill>
                <patternFill>
                  <bgColor rgb="FFFF0000"/>
                </patternFill>
              </fill>
            </x14:dxf>
          </x14:cfRule>
          <x14:cfRule type="expression" priority="3" id="{57B31F18-A915-4265-9DC1-1FE54F5F0126}">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2F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2F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2F00-000002000000}">
          <x14:formula1>
            <xm:f>Daten_RaumwHeizlast!$A$4:$A$50</xm:f>
          </x14:formula1>
          <xm:sqref>M31:M50</xm:sqref>
        </x14:dataValidation>
        <x14:dataValidation type="list" allowBlank="1" showInputMessage="1" showErrorMessage="1" xr:uid="{00000000-0002-0000-2F00-000003000000}">
          <x14:formula1>
            <xm:f>Daten!$AI$3:$AI$8</xm:f>
          </x14:formula1>
          <xm:sqref>P19</xm:sqref>
        </x14:dataValidation>
        <x14:dataValidation type="list" allowBlank="1" showInputMessage="1" showErrorMessage="1" xr:uid="{00000000-0002-0000-2F00-000004000000}">
          <x14:formula1>
            <xm:f>Daten_RaumwHeizlast!$K$4:$K$10</xm:f>
          </x14:formula1>
          <xm:sqref>P9</xm:sqref>
        </x14:dataValidation>
        <x14:dataValidation type="list" allowBlank="1" showInputMessage="1" showErrorMessage="1" xr:uid="{00000000-0002-0000-2F00-000005000000}">
          <x14:formula1>
            <xm:f>Daten_RaumwHeizlast!$O$4:$O$10</xm:f>
          </x14:formula1>
          <xm:sqref>P11</xm:sqref>
        </x14:dataValidation>
        <x14:dataValidation type="list" allowBlank="1" showInputMessage="1" showErrorMessage="1" xr:uid="{00000000-0002-0000-2F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2F00-000007000000}">
          <x14:formula1>
            <xm:f>Daten!$AQ$3:$AQ$4</xm:f>
          </x14:formula1>
          <xm:sqref>T11</xm:sqref>
        </x14:dataValidation>
        <x14:dataValidation type="list" allowBlank="1" showInputMessage="1" showErrorMessage="1" xr:uid="{00000000-0002-0000-2F00-000008000000}">
          <x14:formula1>
            <xm:f>IF(OR(Eingabetabelle!K7=Daten!AM5,Eingabetabelle!K7=Daten!AM6),IF(P10=Daten!AP4,Lueftungstabelle!C5:C45,$A$10000),$A$10000)</xm:f>
          </x14:formula1>
          <xm:sqref>T10</xm:sqref>
        </x14:dataValidation>
      </x14:dataValidation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50"/>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7" priority="4">
      <formula>IF($T$11="",TRUE,FALSE)</formula>
    </cfRule>
  </conditionalFormatting>
  <conditionalFormatting sqref="T10">
    <cfRule type="expression" dxfId="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4DE5C68-636A-4566-88B5-B03063EFAEAB}">
            <xm:f>IF(OR($T$11="",$T$11=Daten!$AP$5),FALSE,TRUE)</xm:f>
            <x14:dxf>
              <fill>
                <patternFill>
                  <bgColor rgb="FFFF0000"/>
                </patternFill>
              </fill>
            </x14:dxf>
          </x14:cfRule>
          <x14:cfRule type="expression" priority="3" id="{F95D186E-62D7-4D9E-8EB4-1CF880832626}">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30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30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3000-000002000000}">
          <x14:formula1>
            <xm:f>Daten_RaumwHeizlast!$A$4:$A$50</xm:f>
          </x14:formula1>
          <xm:sqref>M31:M50</xm:sqref>
        </x14:dataValidation>
        <x14:dataValidation type="list" allowBlank="1" showInputMessage="1" showErrorMessage="1" xr:uid="{00000000-0002-0000-3000-000003000000}">
          <x14:formula1>
            <xm:f>Daten!$AI$3:$AI$8</xm:f>
          </x14:formula1>
          <xm:sqref>P19</xm:sqref>
        </x14:dataValidation>
        <x14:dataValidation type="list" allowBlank="1" showInputMessage="1" showErrorMessage="1" xr:uid="{00000000-0002-0000-3000-000004000000}">
          <x14:formula1>
            <xm:f>Daten_RaumwHeizlast!$K$4:$K$10</xm:f>
          </x14:formula1>
          <xm:sqref>P9</xm:sqref>
        </x14:dataValidation>
        <x14:dataValidation type="list" allowBlank="1" showInputMessage="1" showErrorMessage="1" xr:uid="{00000000-0002-0000-3000-000005000000}">
          <x14:formula1>
            <xm:f>Daten_RaumwHeizlast!$O$4:$O$10</xm:f>
          </x14:formula1>
          <xm:sqref>P11</xm:sqref>
        </x14:dataValidation>
        <x14:dataValidation type="list" allowBlank="1" showInputMessage="1" showErrorMessage="1" xr:uid="{00000000-0002-0000-30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3000-000007000000}">
          <x14:formula1>
            <xm:f>Daten!$AQ$3:$AQ$4</xm:f>
          </x14:formula1>
          <xm:sqref>T11</xm:sqref>
        </x14:dataValidation>
        <x14:dataValidation type="list" allowBlank="1" showInputMessage="1" showErrorMessage="1" xr:uid="{00000000-0002-0000-3000-000008000000}">
          <x14:formula1>
            <xm:f>IF(OR(Eingabetabelle!K7=Daten!AM5,Eingabetabelle!K7=Daten!AM6),IF(P10=Daten!AP4,Lueftungstabelle!C5:C45,$A$10000),$A$10000)</xm:f>
          </x14:formula1>
          <xm:sqref>T10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J50"/>
  <sheetViews>
    <sheetView workbookViewId="0">
      <pane ySplit="1" topLeftCell="A2" activePane="bottomLeft" state="frozen"/>
      <selection pane="bottomLeft" activeCell="I2" sqref="I2"/>
    </sheetView>
  </sheetViews>
  <sheetFormatPr baseColWidth="10" defaultRowHeight="14"/>
  <cols>
    <col min="4" max="4" width="10.83203125" style="267"/>
    <col min="5" max="5" width="11" style="267"/>
    <col min="6" max="6" width="11" style="166"/>
    <col min="7" max="7" width="11" style="264"/>
    <col min="8" max="9" width="11" style="267"/>
  </cols>
  <sheetData>
    <row r="1" spans="1:10" ht="119">
      <c r="A1" s="167" t="str">
        <f>Eingabetabelle!A1</f>
        <v>Etage</v>
      </c>
      <c r="B1" s="167" t="str">
        <f>Eingabetabelle!B1</f>
        <v>Raum</v>
      </c>
      <c r="C1" s="167" t="str">
        <f>Eingabetabelle!C1</f>
        <v>Name</v>
      </c>
      <c r="D1" s="265" t="s">
        <v>632</v>
      </c>
      <c r="E1" s="265" t="str">
        <f>Eingabetabelle!D1</f>
        <v>raumweise Heizlast [W]</v>
      </c>
      <c r="F1" s="168" t="str">
        <f>Eingabetabelle!E1</f>
        <v>Fläche [m²]</v>
      </c>
      <c r="G1" s="261" t="str">
        <f>Eingabetabelle!F1</f>
        <v>Raumtemperatur Soll</v>
      </c>
      <c r="H1" s="265" t="str">
        <f>Rechentabelle!AI7</f>
        <v>Ist-Heizleisung [W]</v>
      </c>
      <c r="I1" s="265" t="str">
        <f>Rechentabelle!AJ7</f>
        <v>Über / Unterdeckung [W]</v>
      </c>
      <c r="J1" s="168" t="s">
        <v>589</v>
      </c>
    </row>
    <row r="2" spans="1:10">
      <c r="A2" s="32" t="str">
        <f>Eingabetabelle!A2</f>
        <v>UG</v>
      </c>
      <c r="B2" s="32" t="str">
        <f>Eingabetabelle!B2</f>
        <v>Raum_1</v>
      </c>
      <c r="C2" s="32" t="str">
        <f ca="1">IF(Eingabetabelle!$K$4="X",INDIRECT(ADDRESS(7,14,1,1,CONCATENATE($A2,"_",$B2))),Eingabetabelle!$C2)</f>
        <v>Flur &amp; WC (inkl. Treppenhaus)</v>
      </c>
      <c r="D2" s="215">
        <f ca="1">IF(Eingabetabelle!$K$4="X",INDIRECT(ADDRESS(51,18,1,1,CONCATENATE($A2,"_",$B2))),Eingabetabelle!$D2)</f>
        <v>2793.6000000000004</v>
      </c>
      <c r="E2" s="215">
        <f ca="1">IF(Eingabetabelle!$K$4="X",INDIRECT(ADDRESS(62,18,1,1,CONCATENATE($A2,"_",$B2))),Eingabetabelle!$D2)</f>
        <v>2821.4987583333336</v>
      </c>
      <c r="F2" s="145">
        <f ca="1">IF(Eingabetabelle!$K$4="X",INDIRECT(ADDRESS(17,7,1,1,CONCATENATE($A2,"_",$B2))),Eingabetabelle!$E2)</f>
        <v>13.78</v>
      </c>
      <c r="G2" s="262">
        <f ca="1">IF(Eingabetabelle!$K$4="X",INDIRECT(ADDRESS(9,7,1,1,CONCATENATE($A2,"_",$B2))),Eingabetabelle!$F2)</f>
        <v>20</v>
      </c>
      <c r="H2" s="215">
        <f ca="1">Rechentabelle!$AI8+SUM(Heizkörperberechnung!Q2:'Heizkörperberechnung'!Q4)</f>
        <v>4625.8238380442799</v>
      </c>
      <c r="I2" s="215">
        <f ca="1">H2-E2</f>
        <v>1804.3250797109463</v>
      </c>
      <c r="J2" s="224">
        <f ca="1">IF(E2&gt;0,H2/E2,"")</f>
        <v>1.6394917149553401</v>
      </c>
    </row>
    <row r="3" spans="1:10">
      <c r="A3" s="32" t="str">
        <f>Eingabetabelle!A3</f>
        <v>UG</v>
      </c>
      <c r="B3" s="32" t="str">
        <f>Eingabetabelle!B3</f>
        <v>Raum_2</v>
      </c>
      <c r="C3" s="32" t="str">
        <f ca="1">IF(Eingabetabelle!$K$4="X",INDIRECT(ADDRESS(7,14,1,1,CONCATENATE($A3,"_",$B3))),Eingabetabelle!$C3)</f>
        <v>Flur</v>
      </c>
      <c r="D3" s="215">
        <f ca="1">IF(Eingabetabelle!$K$4="X",INDIRECT(ADDRESS(51,18,1,1,CONCATENATE($A3,"_",$B3))),Eingabetabelle!$D3)</f>
        <v>669.6</v>
      </c>
      <c r="E3" s="215">
        <f ca="1">IF(Eingabetabelle!$K$4="X",INDIRECT(ADDRESS(62,18,1,1,CONCATENATE($A3,"_",$B3))),Eingabetabelle!$D3)</f>
        <v>669.6</v>
      </c>
      <c r="F3" s="145">
        <f ca="1">IF(Eingabetabelle!$K$4="X",INDIRECT(ADDRESS(17,7,1,1,CONCATENATE($A3,"_",$B3))),Eingabetabelle!$E3)</f>
        <v>15</v>
      </c>
      <c r="G3" s="262">
        <f ca="1">IF(Eingabetabelle!$K$4="X",INDIRECT(ADDRESS(9,7,1,1,CONCATENATE($A3,"_",$B3))),Eingabetabelle!$F3)</f>
        <v>24</v>
      </c>
      <c r="H3" s="215">
        <f ca="1">Rechentabelle!$AI17+SUM(Heizkörperberechnung!Q5:'Heizkörperberechnung'!Q7)</f>
        <v>1058.0574574980287</v>
      </c>
      <c r="I3" s="215">
        <f t="shared" ref="I3:I10" ca="1" si="0">H3-E3</f>
        <v>388.4574574980287</v>
      </c>
      <c r="J3" s="224">
        <f ca="1">IF(E3&gt;0,H3/E3,"")</f>
        <v>1.5801335984140212</v>
      </c>
    </row>
    <row r="4" spans="1:10">
      <c r="A4" s="32" t="str">
        <f>Eingabetabelle!A4</f>
        <v>UG</v>
      </c>
      <c r="B4" s="32" t="str">
        <f>Eingabetabelle!B4</f>
        <v>Raum_3</v>
      </c>
      <c r="C4" s="32" t="str">
        <f ca="1">IF(Eingabetabelle!$K$4="X",INDIRECT(ADDRESS(7,14,1,1,CONCATENATE($A4,"_",$B4))),Eingabetabelle!$C4)</f>
        <v>Testraum</v>
      </c>
      <c r="D4" s="215">
        <f ca="1">IF(Eingabetabelle!$K$4="X",INDIRECT(ADDRESS(51,18,1,1,CONCATENATE($A4,"_",$B4))),Eingabetabelle!$D4)</f>
        <v>0</v>
      </c>
      <c r="E4" s="215">
        <f ca="1">IF(Eingabetabelle!$K$4="X",INDIRECT(ADDRESS(62,18,1,1,CONCATENATE($A4,"_",$B4))),Eingabetabelle!$D4)</f>
        <v>-161.97465373800378</v>
      </c>
      <c r="F4" s="145">
        <f ca="1">IF(Eingabetabelle!$K$4="X",INDIRECT(ADDRESS(17,7,1,1,CONCATENATE($A4,"_",$B4))),Eingabetabelle!$E4)</f>
        <v>20</v>
      </c>
      <c r="G4" s="262">
        <f ca="1">IF(Eingabetabelle!$K$4="X",INDIRECT(ADDRESS(9,7,1,1,CONCATENATE($A4,"_",$B4))),Eingabetabelle!$F4)</f>
        <v>24</v>
      </c>
      <c r="H4" s="215">
        <f ca="1">Rechentabelle!$AI24+SUM(Heizkörperberechnung!Q8:'Heizkörperberechnung'!Q10)</f>
        <v>0</v>
      </c>
      <c r="I4" s="215">
        <f t="shared" ca="1" si="0"/>
        <v>161.97465373800378</v>
      </c>
      <c r="J4" s="224" t="str">
        <f ca="1">IF(E4&gt;0,H4/E4,"")</f>
        <v/>
      </c>
    </row>
    <row r="5" spans="1:10">
      <c r="A5" s="32" t="str">
        <f>Eingabetabelle!A5</f>
        <v>UG</v>
      </c>
      <c r="B5" s="32" t="str">
        <f>Eingabetabelle!B5</f>
        <v>Raum_4</v>
      </c>
      <c r="C5" s="32" t="str">
        <f ca="1">IF(Eingabetabelle!$K$4="X",INDIRECT(ADDRESS(7,14,1,1,CONCATENATE($A5,"_",$B5))),Eingabetabelle!$C5)</f>
        <v>Testraum</v>
      </c>
      <c r="D5" s="215">
        <f ca="1">IF(Eingabetabelle!$K$4="X",INDIRECT(ADDRESS(51,18,1,1,CONCATENATE($A5,"_",$B5))),Eingabetabelle!$D5)</f>
        <v>0</v>
      </c>
      <c r="E5" s="215">
        <f ca="1">IF(Eingabetabelle!$K$4="X",INDIRECT(ADDRESS(62,18,1,1,CONCATENATE($A5,"_",$B5))),Eingabetabelle!$D5)</f>
        <v>0</v>
      </c>
      <c r="F5" s="145">
        <f ca="1">IF(Eingabetabelle!$K$4="X",INDIRECT(ADDRESS(17,7,1,1,CONCATENATE($A5,"_",$B5))),Eingabetabelle!$E5)</f>
        <v>0</v>
      </c>
      <c r="G5" s="262">
        <f ca="1">IF(Eingabetabelle!$K$4="X",INDIRECT(ADDRESS(9,7,1,1,CONCATENATE($A5,"_",$B5))),Eingabetabelle!$F5)</f>
        <v>24</v>
      </c>
      <c r="H5" s="215">
        <f ca="1">Rechentabelle!$AI32+SUM(Heizkörperberechnung!Q11:'Heizkörperberechnung'!Q13)</f>
        <v>0</v>
      </c>
      <c r="I5" s="215">
        <f t="shared" ca="1" si="0"/>
        <v>0</v>
      </c>
      <c r="J5" s="224" t="str">
        <f t="shared" ref="J5:J10" ca="1" si="1">IF(E5&gt;0,H5/E5,"")</f>
        <v/>
      </c>
    </row>
    <row r="6" spans="1:10">
      <c r="A6" s="32" t="str">
        <f>Eingabetabelle!A6</f>
        <v>UG</v>
      </c>
      <c r="B6" s="32" t="str">
        <f>Eingabetabelle!B6</f>
        <v>Raum_5</v>
      </c>
      <c r="C6" s="32" t="str">
        <f ca="1">IF(Eingabetabelle!$K$4="X",INDIRECT(ADDRESS(7,14,1,1,CONCATENATE($A6,"_",$B6))),Eingabetabelle!$C6)</f>
        <v>Testraum</v>
      </c>
      <c r="D6" s="215">
        <f ca="1">IF(Eingabetabelle!$K$4="X",INDIRECT(ADDRESS(51,18,1,1,CONCATENATE($A6,"_",$B6))),Eingabetabelle!$D6)</f>
        <v>0</v>
      </c>
      <c r="E6" s="215">
        <f ca="1">IF(Eingabetabelle!$K$4="X",INDIRECT(ADDRESS(62,18,1,1,CONCATENATE($A6,"_",$B6))),Eingabetabelle!$D6)</f>
        <v>0</v>
      </c>
      <c r="F6" s="145">
        <f ca="1">IF(Eingabetabelle!$K$4="X",INDIRECT(ADDRESS(17,7,1,1,CONCATENATE($A6,"_",$B6))),Eingabetabelle!$E6)</f>
        <v>0</v>
      </c>
      <c r="G6" s="262">
        <f ca="1">IF(Eingabetabelle!$K$4="X",INDIRECT(ADDRESS(9,7,1,1,CONCATENATE($A6,"_",$B6))),Eingabetabelle!$F6)</f>
        <v>24</v>
      </c>
      <c r="H6" s="215">
        <f ca="1">Rechentabelle!$AI40+SUM(Heizkörperberechnung!Q14:'Heizkörperberechnung'!Q16)</f>
        <v>0</v>
      </c>
      <c r="I6" s="215">
        <f t="shared" ca="1" si="0"/>
        <v>0</v>
      </c>
      <c r="J6" s="224" t="str">
        <f t="shared" ca="1" si="1"/>
        <v/>
      </c>
    </row>
    <row r="7" spans="1:10">
      <c r="A7" s="32" t="str">
        <f>Eingabetabelle!A7</f>
        <v>UG</v>
      </c>
      <c r="B7" s="32" t="str">
        <f>Eingabetabelle!B7</f>
        <v>Raum_6</v>
      </c>
      <c r="C7" s="32" t="str">
        <f ca="1">IF(Eingabetabelle!$K$4="X",INDIRECT(ADDRESS(7,14,1,1,CONCATENATE($A7,"_",$B7))),Eingabetabelle!$C7)</f>
        <v>Testraum</v>
      </c>
      <c r="D7" s="215">
        <f ca="1">IF(Eingabetabelle!$K$4="X",INDIRECT(ADDRESS(51,18,1,1,CONCATENATE($A7,"_",$B7))),Eingabetabelle!$D7)</f>
        <v>0</v>
      </c>
      <c r="E7" s="215">
        <f ca="1">IF(Eingabetabelle!$K$4="X",INDIRECT(ADDRESS(62,18,1,1,CONCATENATE($A7,"_",$B7))),Eingabetabelle!$D7)</f>
        <v>0</v>
      </c>
      <c r="F7" s="145">
        <f ca="1">IF(Eingabetabelle!$K$4="X",INDIRECT(ADDRESS(17,7,1,1,CONCATENATE($A7,"_",$B7))),Eingabetabelle!$E7)</f>
        <v>0</v>
      </c>
      <c r="G7" s="262">
        <f ca="1">IF(Eingabetabelle!$K$4="X",INDIRECT(ADDRESS(9,7,1,1,CONCATENATE($A7,"_",$B7))),Eingabetabelle!$F7)</f>
        <v>24</v>
      </c>
      <c r="H7" s="215">
        <f ca="1">Rechentabelle!$AI48+SUM(Heizkörperberechnung!Q17:'Heizkörperberechnung'!Q19)</f>
        <v>0</v>
      </c>
      <c r="I7" s="215">
        <f t="shared" ca="1" si="0"/>
        <v>0</v>
      </c>
      <c r="J7" s="224" t="str">
        <f t="shared" ca="1" si="1"/>
        <v/>
      </c>
    </row>
    <row r="8" spans="1:10">
      <c r="A8" s="32" t="str">
        <f>Eingabetabelle!A8</f>
        <v>UG</v>
      </c>
      <c r="B8" s="32" t="str">
        <f>Eingabetabelle!B8</f>
        <v>Raum_7</v>
      </c>
      <c r="C8" s="32" t="str">
        <f ca="1">IF(Eingabetabelle!$K$4="X",INDIRECT(ADDRESS(7,14,1,1,CONCATENATE($A8,"_",$B8))),Eingabetabelle!$C8)</f>
        <v>Testraum</v>
      </c>
      <c r="D8" s="215">
        <f ca="1">IF(Eingabetabelle!$K$4="X",INDIRECT(ADDRESS(51,18,1,1,CONCATENATE($A8,"_",$B8))),Eingabetabelle!$D8)</f>
        <v>0</v>
      </c>
      <c r="E8" s="215">
        <f ca="1">IF(Eingabetabelle!$K$4="X",INDIRECT(ADDRESS(62,18,1,1,CONCATENATE($A8,"_",$B8))),Eingabetabelle!$D8)</f>
        <v>0</v>
      </c>
      <c r="F8" s="145">
        <f ca="1">IF(Eingabetabelle!$K$4="X",INDIRECT(ADDRESS(17,7,1,1,CONCATENATE($A8,"_",$B8))),Eingabetabelle!$E8)</f>
        <v>0</v>
      </c>
      <c r="G8" s="262">
        <f ca="1">IF(Eingabetabelle!$K$4="X",INDIRECT(ADDRESS(9,7,1,1,CONCATENATE($A8,"_",$B8))),Eingabetabelle!$F8)</f>
        <v>24</v>
      </c>
      <c r="H8" s="215">
        <f ca="1">Rechentabelle!$AI56+SUM(Heizkörperberechnung!Q20:'Heizkörperberechnung'!Q22)</f>
        <v>0</v>
      </c>
      <c r="I8" s="215">
        <f t="shared" ca="1" si="0"/>
        <v>0</v>
      </c>
      <c r="J8" s="224" t="str">
        <f t="shared" ca="1" si="1"/>
        <v/>
      </c>
    </row>
    <row r="9" spans="1:10">
      <c r="A9" s="32" t="str">
        <f>Eingabetabelle!A9</f>
        <v>UG</v>
      </c>
      <c r="B9" s="32" t="str">
        <f>Eingabetabelle!B9</f>
        <v>Raum_1.1</v>
      </c>
      <c r="C9" s="32" t="str">
        <f ca="1">IF(Eingabetabelle!$K$4="X",INDIRECT(ADDRESS(7,14,1,1,CONCATENATE($A9,"_",$B9))),Eingabetabelle!$C9)</f>
        <v>Testraum</v>
      </c>
      <c r="D9" s="215">
        <f ca="1">IF(Eingabetabelle!$K$4="X",INDIRECT(ADDRESS(51,18,1,1,CONCATENATE($A9,"_",$B9))),Eingabetabelle!$D9)</f>
        <v>0</v>
      </c>
      <c r="E9" s="215">
        <f ca="1">IF(Eingabetabelle!$K$4="X",INDIRECT(ADDRESS(62,18,1,1,CONCATENATE($A9,"_",$B9))),Eingabetabelle!$D9)</f>
        <v>0</v>
      </c>
      <c r="F9" s="145">
        <f ca="1">IF(Eingabetabelle!$K$4="X",INDIRECT(ADDRESS(17,7,1,1,CONCATENATE($A9,"_",$B9))),Eingabetabelle!$E9)</f>
        <v>0</v>
      </c>
      <c r="G9" s="262">
        <f ca="1">IF(Eingabetabelle!$K$4="X",INDIRECT(ADDRESS(9,7,1,1,CONCATENATE($A9,"_",$B9))),Eingabetabelle!$F9)</f>
        <v>24</v>
      </c>
      <c r="H9" s="215">
        <f ca="1">Rechentabelle!$AI64+SUM(Heizkörperberechnung!Q23:'Heizkörperberechnung'!Q25)</f>
        <v>105</v>
      </c>
      <c r="I9" s="215">
        <f t="shared" ca="1" si="0"/>
        <v>105</v>
      </c>
      <c r="J9" s="224" t="str">
        <f t="shared" ca="1" si="1"/>
        <v/>
      </c>
    </row>
    <row r="10" spans="1:10">
      <c r="A10" s="32" t="str">
        <f>Eingabetabelle!A10</f>
        <v>UG</v>
      </c>
      <c r="B10" s="32" t="str">
        <f>Eingabetabelle!B10</f>
        <v>Raum_1.2</v>
      </c>
      <c r="C10" s="32" t="str">
        <f ca="1">IF(Eingabetabelle!$K$4="X",INDIRECT(ADDRESS(7,14,1,1,CONCATENATE($A10,"_",$B10))),Eingabetabelle!$C10)</f>
        <v>Testraum</v>
      </c>
      <c r="D10" s="215">
        <f ca="1">IF(Eingabetabelle!$K$4="X",INDIRECT(ADDRESS(51,18,1,1,CONCATENATE($A10,"_",$B10))),Eingabetabelle!$D10)</f>
        <v>0</v>
      </c>
      <c r="E10" s="215">
        <f ca="1">IF(Eingabetabelle!$K$4="X",INDIRECT(ADDRESS(62,18,1,1,CONCATENATE($A10,"_",$B10))),Eingabetabelle!$D10)</f>
        <v>0</v>
      </c>
      <c r="F10" s="145">
        <f ca="1">IF(Eingabetabelle!$K$4="X",INDIRECT(ADDRESS(17,7,1,1,CONCATENATE($A10,"_",$B10))),Eingabetabelle!$E10)</f>
        <v>0</v>
      </c>
      <c r="G10" s="262">
        <f ca="1">IF(Eingabetabelle!$K$4="X",INDIRECT(ADDRESS(9,7,1,1,CONCATENATE($A10,"_",$B10))),Eingabetabelle!$F10)</f>
        <v>24</v>
      </c>
      <c r="H10" s="215">
        <f ca="1">Rechentabelle!$AI71+SUM(Heizkörperberechnung!Q26:'Heizkörperberechnung'!Q28)</f>
        <v>70</v>
      </c>
      <c r="I10" s="215">
        <f t="shared" ca="1" si="0"/>
        <v>70</v>
      </c>
      <c r="J10" s="224" t="str">
        <f t="shared" ca="1" si="1"/>
        <v/>
      </c>
    </row>
    <row r="11" spans="1:10" ht="15">
      <c r="A11" s="33"/>
      <c r="B11" s="33"/>
      <c r="C11" s="33"/>
      <c r="D11" s="266">
        <f ca="1">SUM(D2:D10)</f>
        <v>3463.2000000000003</v>
      </c>
      <c r="E11" s="266">
        <f ca="1">SUM(E2:E10)</f>
        <v>3329.1241045953298</v>
      </c>
      <c r="F11" s="165">
        <f ca="1">SUM(F2:F10)</f>
        <v>48.78</v>
      </c>
      <c r="G11" s="263"/>
      <c r="H11" s="266">
        <f ca="1">SUM(H2:H10)</f>
        <v>5858.8812955423091</v>
      </c>
      <c r="I11" s="266">
        <f ca="1">SUM(I2:I10)</f>
        <v>2529.7571909469789</v>
      </c>
      <c r="J11" s="165"/>
    </row>
    <row r="12" spans="1:10">
      <c r="A12" s="32" t="str">
        <f>Eingabetabelle!A12</f>
        <v>EG</v>
      </c>
      <c r="B12" s="32" t="str">
        <f>Eingabetabelle!B12</f>
        <v>Raum_1</v>
      </c>
      <c r="C12" s="32" t="str">
        <f ca="1">IF(Eingabetabelle!$K$4="X",INDIRECT(ADDRESS(7,14,1,1,CONCATENATE($A12,"_",$B12))),Eingabetabelle!$C12)</f>
        <v>Testraum</v>
      </c>
      <c r="D12" s="215">
        <f ca="1">IF(Eingabetabelle!$K$4="X",INDIRECT(ADDRESS(62,18,1,1,CONCATENATE($A12,"_",$B12))),Eingabetabelle!$D12)</f>
        <v>0</v>
      </c>
      <c r="E12" s="215">
        <f ca="1">IF(Eingabetabelle!$K$4="X",INDIRECT(ADDRESS(62,18,1,1,CONCATENATE($A12,"_",$B12))),Eingabetabelle!$D12)</f>
        <v>0</v>
      </c>
      <c r="F12" s="145">
        <f ca="1">IF(Eingabetabelle!$K$4="X",INDIRECT(ADDRESS(17,7,1,1,CONCATENATE($A12,"_",$B12))),Eingabetabelle!$E12)</f>
        <v>0</v>
      </c>
      <c r="G12" s="262">
        <f ca="1">IF(Eingabetabelle!$K$4="X",INDIRECT(ADDRESS(9,7,1,1,CONCATENATE($A12,"_",$B12))),Eingabetabelle!$F12)</f>
        <v>24</v>
      </c>
      <c r="H12" s="215">
        <f ca="1">Rechentabelle!$AI79+SUM(Heizkörperberechnung!Q30:'Heizkörperberechnung'!Q32)</f>
        <v>0</v>
      </c>
      <c r="I12" s="215">
        <f t="shared" ref="I12:I21" ca="1" si="2">H12-E12</f>
        <v>0</v>
      </c>
      <c r="J12" s="224" t="str">
        <f t="shared" ref="J12:J21" ca="1" si="3">IF(E12&gt;0,H12/E12,"")</f>
        <v/>
      </c>
    </row>
    <row r="13" spans="1:10">
      <c r="A13" s="32" t="str">
        <f>Eingabetabelle!A13</f>
        <v>EG</v>
      </c>
      <c r="B13" s="32" t="str">
        <f>Eingabetabelle!B13</f>
        <v>Raum_2</v>
      </c>
      <c r="C13" s="32" t="str">
        <f ca="1">IF(Eingabetabelle!$K$4="X",INDIRECT(ADDRESS(7,14,1,1,CONCATENATE($A13,"_",$B13))),Eingabetabelle!$C13)</f>
        <v>Testraum</v>
      </c>
      <c r="D13" s="215">
        <f ca="1">IF(Eingabetabelle!$K$4="X",INDIRECT(ADDRESS(62,18,1,1,CONCATENATE($A13,"_",$B13))),Eingabetabelle!$D13)</f>
        <v>0</v>
      </c>
      <c r="E13" s="215">
        <f ca="1">IF(Eingabetabelle!$K$4="X",INDIRECT(ADDRESS(62,18,1,1,CONCATENATE($A13,"_",$B13))),Eingabetabelle!$D13)</f>
        <v>0</v>
      </c>
      <c r="F13" s="145">
        <f ca="1">IF(Eingabetabelle!$K$4="X",INDIRECT(ADDRESS(17,7,1,1,CONCATENATE($A13,"_",$B13))),Eingabetabelle!$E13)</f>
        <v>0</v>
      </c>
      <c r="G13" s="262">
        <f ca="1">IF(Eingabetabelle!$K$4="X",INDIRECT(ADDRESS(9,7,1,1,CONCATENATE($A13,"_",$B13))),Eingabetabelle!$F13)</f>
        <v>24</v>
      </c>
      <c r="H13" s="215">
        <f ca="1">Rechentabelle!$AI88+SUM(Heizkörperberechnung!Q33:'Heizkörperberechnung'!Q35)</f>
        <v>0</v>
      </c>
      <c r="I13" s="215">
        <f t="shared" ca="1" si="2"/>
        <v>0</v>
      </c>
      <c r="J13" s="224" t="str">
        <f t="shared" ca="1" si="3"/>
        <v/>
      </c>
    </row>
    <row r="14" spans="1:10">
      <c r="A14" s="32" t="str">
        <f>Eingabetabelle!A14</f>
        <v>EG</v>
      </c>
      <c r="B14" s="32" t="str">
        <f>Eingabetabelle!B14</f>
        <v>Raum_3</v>
      </c>
      <c r="C14" s="32" t="str">
        <f ca="1">IF(Eingabetabelle!$K$4="X",INDIRECT(ADDRESS(7,14,1,1,CONCATENATE($A14,"_",$B14))),Eingabetabelle!$C14)</f>
        <v>Testraum</v>
      </c>
      <c r="D14" s="215">
        <f ca="1">IF(Eingabetabelle!$K$4="X",INDIRECT(ADDRESS(62,18,1,1,CONCATENATE($A14,"_",$B14))),Eingabetabelle!$D14)</f>
        <v>0</v>
      </c>
      <c r="E14" s="215">
        <f ca="1">IF(Eingabetabelle!$K$4="X",INDIRECT(ADDRESS(62,18,1,1,CONCATENATE($A14,"_",$B14))),Eingabetabelle!$D14)</f>
        <v>0</v>
      </c>
      <c r="F14" s="145">
        <f ca="1">IF(Eingabetabelle!$K$4="X",INDIRECT(ADDRESS(17,7,1,1,CONCATENATE($A14,"_",$B14))),Eingabetabelle!$E14)</f>
        <v>0</v>
      </c>
      <c r="G14" s="262">
        <f ca="1">IF(Eingabetabelle!$K$4="X",INDIRECT(ADDRESS(9,7,1,1,CONCATENATE($A14,"_",$B14))),Eingabetabelle!$F14)</f>
        <v>24</v>
      </c>
      <c r="H14" s="215">
        <f ca="1">Rechentabelle!$AI95+SUM(Heizkörperberechnung!Q36:'Heizkörperberechnung'!Q38)</f>
        <v>0</v>
      </c>
      <c r="I14" s="215">
        <f t="shared" ca="1" si="2"/>
        <v>0</v>
      </c>
      <c r="J14" s="224" t="str">
        <f t="shared" ca="1" si="3"/>
        <v/>
      </c>
    </row>
    <row r="15" spans="1:10">
      <c r="A15" s="32" t="str">
        <f>Eingabetabelle!A15</f>
        <v>EG</v>
      </c>
      <c r="B15" s="32" t="str">
        <f>Eingabetabelle!B15</f>
        <v>Raum_4</v>
      </c>
      <c r="C15" s="32" t="str">
        <f ca="1">IF(Eingabetabelle!$K$4="X",INDIRECT(ADDRESS(7,14,1,1,CONCATENATE($A15,"_",$B15))),Eingabetabelle!$C15)</f>
        <v>Testraum</v>
      </c>
      <c r="D15" s="215">
        <f ca="1">IF(Eingabetabelle!$K$4="X",INDIRECT(ADDRESS(62,18,1,1,CONCATENATE($A15,"_",$B15))),Eingabetabelle!$D15)</f>
        <v>0</v>
      </c>
      <c r="E15" s="215">
        <f ca="1">IF(Eingabetabelle!$K$4="X",INDIRECT(ADDRESS(62,18,1,1,CONCATENATE($A15,"_",$B15))),Eingabetabelle!$D15)</f>
        <v>0</v>
      </c>
      <c r="F15" s="145">
        <f ca="1">IF(Eingabetabelle!$K$4="X",INDIRECT(ADDRESS(17,7,1,1,CONCATENATE($A15,"_",$B15))),Eingabetabelle!$E15)</f>
        <v>0</v>
      </c>
      <c r="G15" s="262">
        <f ca="1">IF(Eingabetabelle!$K$4="X",INDIRECT(ADDRESS(9,7,1,1,CONCATENATE($A15,"_",$B15))),Eingabetabelle!$F15)</f>
        <v>24</v>
      </c>
      <c r="H15" s="215">
        <f ca="1">Rechentabelle!$AI102+SUM(Heizkörperberechnung!Q39:'Heizkörperberechnung'!Q41)</f>
        <v>0</v>
      </c>
      <c r="I15" s="215">
        <f t="shared" ca="1" si="2"/>
        <v>0</v>
      </c>
      <c r="J15" s="224" t="str">
        <f t="shared" ca="1" si="3"/>
        <v/>
      </c>
    </row>
    <row r="16" spans="1:10">
      <c r="A16" s="32" t="str">
        <f>Eingabetabelle!A16</f>
        <v>EG</v>
      </c>
      <c r="B16" s="32" t="str">
        <f>Eingabetabelle!B16</f>
        <v>Raum_5</v>
      </c>
      <c r="C16" s="32" t="str">
        <f ca="1">IF(Eingabetabelle!$K$4="X",INDIRECT(ADDRESS(7,14,1,1,CONCATENATE($A16,"_",$B16))),Eingabetabelle!$C16)</f>
        <v>Testraum</v>
      </c>
      <c r="D16" s="215">
        <f ca="1">IF(Eingabetabelle!$K$4="X",INDIRECT(ADDRESS(62,18,1,1,CONCATENATE($A16,"_",$B16))),Eingabetabelle!$D16)</f>
        <v>0</v>
      </c>
      <c r="E16" s="215">
        <f ca="1">IF(Eingabetabelle!$K$4="X",INDIRECT(ADDRESS(62,18,1,1,CONCATENATE($A16,"_",$B16))),Eingabetabelle!$D16)</f>
        <v>0</v>
      </c>
      <c r="F16" s="145">
        <f ca="1">IF(Eingabetabelle!$K$4="X",INDIRECT(ADDRESS(17,7,1,1,CONCATENATE($A16,"_",$B16))),Eingabetabelle!$E16)</f>
        <v>0</v>
      </c>
      <c r="G16" s="262">
        <f ca="1">IF(Eingabetabelle!$K$4="X",INDIRECT(ADDRESS(9,7,1,1,CONCATENATE($A16,"_",$B16))),Eingabetabelle!$F16)</f>
        <v>24</v>
      </c>
      <c r="H16" s="215">
        <f ca="1">Rechentabelle!$AI109+SUM(Heizkörperberechnung!Q42:'Heizkörperberechnung'!Q44)</f>
        <v>0</v>
      </c>
      <c r="I16" s="215">
        <f t="shared" ca="1" si="2"/>
        <v>0</v>
      </c>
      <c r="J16" s="224" t="str">
        <f t="shared" ca="1" si="3"/>
        <v/>
      </c>
    </row>
    <row r="17" spans="1:10">
      <c r="A17" s="32" t="str">
        <f>Eingabetabelle!A17</f>
        <v>EG</v>
      </c>
      <c r="B17" s="32" t="str">
        <f>Eingabetabelle!B17</f>
        <v>Raum_6</v>
      </c>
      <c r="C17" s="32" t="str">
        <f ca="1">IF(Eingabetabelle!$K$4="X",INDIRECT(ADDRESS(7,14,1,1,CONCATENATE($A17,"_",$B17))),Eingabetabelle!$C17)</f>
        <v>Testraum</v>
      </c>
      <c r="D17" s="215">
        <f ca="1">IF(Eingabetabelle!$K$4="X",INDIRECT(ADDRESS(62,18,1,1,CONCATENATE($A17,"_",$B17))),Eingabetabelle!$D17)</f>
        <v>0</v>
      </c>
      <c r="E17" s="215">
        <f ca="1">IF(Eingabetabelle!$K$4="X",INDIRECT(ADDRESS(62,18,1,1,CONCATENATE($A17,"_",$B17))),Eingabetabelle!$D17)</f>
        <v>0</v>
      </c>
      <c r="F17" s="145">
        <f ca="1">IF(Eingabetabelle!$K$4="X",INDIRECT(ADDRESS(17,7,1,1,CONCATENATE($A17,"_",$B17))),Eingabetabelle!$E17)</f>
        <v>0</v>
      </c>
      <c r="G17" s="262">
        <f ca="1">IF(Eingabetabelle!$K$4="X",INDIRECT(ADDRESS(9,7,1,1,CONCATENATE($A17,"_",$B17))),Eingabetabelle!$F17)</f>
        <v>24</v>
      </c>
      <c r="H17" s="215">
        <f ca="1">Rechentabelle!$AI117+SUM(Heizkörperberechnung!Q45:'Heizkörperberechnung'!Q47)</f>
        <v>0</v>
      </c>
      <c r="I17" s="215">
        <f t="shared" ca="1" si="2"/>
        <v>0</v>
      </c>
      <c r="J17" s="224" t="str">
        <f t="shared" ca="1" si="3"/>
        <v/>
      </c>
    </row>
    <row r="18" spans="1:10">
      <c r="A18" s="32" t="str">
        <f>Eingabetabelle!A18</f>
        <v>EG</v>
      </c>
      <c r="B18" s="32" t="str">
        <f>Eingabetabelle!B18</f>
        <v>Raum_7</v>
      </c>
      <c r="C18" s="32" t="str">
        <f ca="1">IF(Eingabetabelle!$K$4="X",INDIRECT(ADDRESS(7,14,1,1,CONCATENATE($A18,"_",$B18))),Eingabetabelle!$C18)</f>
        <v>Testraum</v>
      </c>
      <c r="D18" s="215">
        <f ca="1">IF(Eingabetabelle!$K$4="X",INDIRECT(ADDRESS(62,18,1,1,CONCATENATE($A18,"_",$B18))),Eingabetabelle!$D18)</f>
        <v>0</v>
      </c>
      <c r="E18" s="215">
        <f ca="1">IF(Eingabetabelle!$K$4="X",INDIRECT(ADDRESS(62,18,1,1,CONCATENATE($A18,"_",$B18))),Eingabetabelle!$D18)</f>
        <v>0</v>
      </c>
      <c r="F18" s="145">
        <f ca="1">IF(Eingabetabelle!$K$4="X",INDIRECT(ADDRESS(17,7,1,1,CONCATENATE($A18,"_",$B18))),Eingabetabelle!$E18)</f>
        <v>0</v>
      </c>
      <c r="G18" s="262">
        <f ca="1">IF(Eingabetabelle!$K$4="X",INDIRECT(ADDRESS(9,7,1,1,CONCATENATE($A18,"_",$B18))),Eingabetabelle!$F18)</f>
        <v>24</v>
      </c>
      <c r="H18" s="215">
        <f ca="1">Rechentabelle!$AI124+SUM(Heizkörperberechnung!Q48:'Heizkörperberechnung'!Q50)</f>
        <v>0</v>
      </c>
      <c r="I18" s="215">
        <f t="shared" ca="1" si="2"/>
        <v>0</v>
      </c>
      <c r="J18" s="224" t="str">
        <f t="shared" ca="1" si="3"/>
        <v/>
      </c>
    </row>
    <row r="19" spans="1:10">
      <c r="A19" s="32" t="str">
        <f>Eingabetabelle!A19</f>
        <v>EG</v>
      </c>
      <c r="B19" s="32" t="str">
        <f>Eingabetabelle!B19</f>
        <v>Raum_8</v>
      </c>
      <c r="C19" s="32" t="str">
        <f ca="1">IF(Eingabetabelle!$K$4="X",INDIRECT(ADDRESS(7,14,1,1,CONCATENATE($A19,"_",$B19))),Eingabetabelle!$C19)</f>
        <v>Testraum</v>
      </c>
      <c r="D19" s="215">
        <f ca="1">IF(Eingabetabelle!$K$4="X",INDIRECT(ADDRESS(62,18,1,1,CONCATENATE($A19,"_",$B19))),Eingabetabelle!$D19)</f>
        <v>0</v>
      </c>
      <c r="E19" s="215">
        <f ca="1">IF(Eingabetabelle!$K$4="X",INDIRECT(ADDRESS(62,18,1,1,CONCATENATE($A19,"_",$B19))),Eingabetabelle!$D19)</f>
        <v>0</v>
      </c>
      <c r="F19" s="145">
        <f ca="1">IF(Eingabetabelle!$K$4="X",INDIRECT(ADDRESS(17,7,1,1,CONCATENATE($A19,"_",$B19))),Eingabetabelle!$E19)</f>
        <v>0</v>
      </c>
      <c r="G19" s="262">
        <f ca="1">IF(Eingabetabelle!$K$4="X",INDIRECT(ADDRESS(9,7,1,1,CONCATENATE($A19,"_",$B19))),Eingabetabelle!$F19)</f>
        <v>24</v>
      </c>
      <c r="H19" s="215">
        <f ca="1">Rechentabelle!$AI131+SUM(Heizkörperberechnung!Q51:'Heizkörperberechnung'!Q53)</f>
        <v>0</v>
      </c>
      <c r="I19" s="215">
        <f t="shared" ca="1" si="2"/>
        <v>0</v>
      </c>
      <c r="J19" s="224" t="str">
        <f t="shared" ca="1" si="3"/>
        <v/>
      </c>
    </row>
    <row r="20" spans="1:10">
      <c r="A20" s="32" t="str">
        <f>Eingabetabelle!A20</f>
        <v>EG</v>
      </c>
      <c r="B20" s="32" t="str">
        <f>Eingabetabelle!B20</f>
        <v>Raum_1.1</v>
      </c>
      <c r="C20" s="32" t="str">
        <f ca="1">IF(Eingabetabelle!$K$4="X",INDIRECT(ADDRESS(7,14,1,1,CONCATENATE($A20,"_",$B20))),Eingabetabelle!$C20)</f>
        <v>Testraum</v>
      </c>
      <c r="D20" s="215">
        <f ca="1">IF(Eingabetabelle!$K$4="X",INDIRECT(ADDRESS(62,18,1,1,CONCATENATE($A20,"_",$B20))),Eingabetabelle!$D20)</f>
        <v>0</v>
      </c>
      <c r="E20" s="215">
        <f ca="1">IF(Eingabetabelle!$K$4="X",INDIRECT(ADDRESS(62,18,1,1,CONCATENATE($A20,"_",$B20))),Eingabetabelle!$D20)</f>
        <v>0</v>
      </c>
      <c r="F20" s="145">
        <f ca="1">IF(Eingabetabelle!$K$4="X",INDIRECT(ADDRESS(17,7,1,1,CONCATENATE($A20,"_",$B20))),Eingabetabelle!$E20)</f>
        <v>0</v>
      </c>
      <c r="G20" s="262">
        <f ca="1">IF(Eingabetabelle!$K$4="X",INDIRECT(ADDRESS(9,7,1,1,CONCATENATE($A20,"_",$B20))),Eingabetabelle!$F20)</f>
        <v>24</v>
      </c>
      <c r="H20" s="215">
        <f ca="1">Rechentabelle!$AI138+SUM(Heizkörperberechnung!Q54:'Heizkörperberechnung'!Q56)</f>
        <v>0</v>
      </c>
      <c r="I20" s="215">
        <f t="shared" ca="1" si="2"/>
        <v>0</v>
      </c>
      <c r="J20" s="224" t="str">
        <f t="shared" ca="1" si="3"/>
        <v/>
      </c>
    </row>
    <row r="21" spans="1:10">
      <c r="A21" s="32" t="str">
        <f>Eingabetabelle!A21</f>
        <v>EG</v>
      </c>
      <c r="B21" s="32" t="str">
        <f>Eingabetabelle!B21</f>
        <v>Raum_1.2</v>
      </c>
      <c r="C21" s="32" t="str">
        <f ca="1">IF(Eingabetabelle!$K$4="X",INDIRECT(ADDRESS(7,14,1,1,CONCATENATE($A21,"_",$B21))),Eingabetabelle!$C21)</f>
        <v>Testraum</v>
      </c>
      <c r="D21" s="215">
        <f ca="1">IF(Eingabetabelle!$K$4="X",INDIRECT(ADDRESS(62,18,1,1,CONCATENATE($A21,"_",$B21))),Eingabetabelle!$D21)</f>
        <v>0</v>
      </c>
      <c r="E21" s="215">
        <f ca="1">IF(Eingabetabelle!$K$4="X",INDIRECT(ADDRESS(62,18,1,1,CONCATENATE($A21,"_",$B21))),Eingabetabelle!$D21)</f>
        <v>0</v>
      </c>
      <c r="F21" s="145">
        <f ca="1">IF(Eingabetabelle!$K$4="X",INDIRECT(ADDRESS(17,7,1,1,CONCATENATE($A21,"_",$B21))),Eingabetabelle!$E21)</f>
        <v>0</v>
      </c>
      <c r="G21" s="262">
        <f ca="1">IF(Eingabetabelle!$K$4="X",INDIRECT(ADDRESS(9,7,1,1,CONCATENATE($A21,"_",$B21))),Eingabetabelle!$F21)</f>
        <v>24</v>
      </c>
      <c r="H21" s="215">
        <f ca="1">Rechentabelle!$AI146+SUM(Heizkörperberechnung!Q57:'Heizkörperberechnung'!Q59)</f>
        <v>0</v>
      </c>
      <c r="I21" s="215">
        <f t="shared" ca="1" si="2"/>
        <v>0</v>
      </c>
      <c r="J21" s="224" t="str">
        <f t="shared" ca="1" si="3"/>
        <v/>
      </c>
    </row>
    <row r="22" spans="1:10" ht="15">
      <c r="A22" s="33"/>
      <c r="B22" s="33"/>
      <c r="C22" s="33"/>
      <c r="D22" s="266">
        <f ca="1">SUM(D12:D21)</f>
        <v>0</v>
      </c>
      <c r="E22" s="266">
        <f ca="1">SUM(E12:E21)</f>
        <v>0</v>
      </c>
      <c r="F22" s="165">
        <f ca="1">SUM(F12:F21)</f>
        <v>0</v>
      </c>
      <c r="G22" s="263"/>
      <c r="H22" s="266">
        <f ca="1">SUM(H12:H21)</f>
        <v>0</v>
      </c>
      <c r="I22" s="266">
        <f ca="1">SUM(I12:I21)</f>
        <v>0</v>
      </c>
      <c r="J22" s="165"/>
    </row>
    <row r="23" spans="1:10">
      <c r="A23" s="32" t="str">
        <f>Eingabetabelle!A23</f>
        <v>OG</v>
      </c>
      <c r="B23" s="32" t="str">
        <f>Eingabetabelle!B23</f>
        <v>Raum_1</v>
      </c>
      <c r="C23" s="32" t="str">
        <f ca="1">IF(Eingabetabelle!$K$4="X",INDIRECT(ADDRESS(7,14,1,1,CONCATENATE($A23,"_",$B23))),Eingabetabelle!$C23)</f>
        <v>Testraum</v>
      </c>
      <c r="D23" s="215">
        <f ca="1">IF(Eingabetabelle!$K$4="X",INDIRECT(ADDRESS(62,18,1,1,CONCATENATE($A23,"_",$B23))),Eingabetabelle!$D23)</f>
        <v>0</v>
      </c>
      <c r="E23" s="215">
        <f ca="1">IF(Eingabetabelle!$K$4="X",INDIRECT(ADDRESS(62,18,1,1,CONCATENATE($A23,"_",$B23))),Eingabetabelle!$D23)</f>
        <v>0</v>
      </c>
      <c r="F23" s="145">
        <f ca="1">IF(Eingabetabelle!$K$4="X",INDIRECT(ADDRESS(17,7,1,1,CONCATENATE($A23,"_",$B23))),Eingabetabelle!$E23)</f>
        <v>0</v>
      </c>
      <c r="G23" s="262">
        <f ca="1">IF(Eingabetabelle!$K$4="X",INDIRECT(ADDRESS(9,7,1,1,CONCATENATE($A23,"_",$B23))),Eingabetabelle!$F23)</f>
        <v>24</v>
      </c>
      <c r="H23" s="215">
        <f ca="1">Rechentabelle!$AI155+SUM(Heizkörperberechnung!Q61:'Heizkörperberechnung'!Q63)</f>
        <v>0</v>
      </c>
      <c r="I23" s="215">
        <f t="shared" ref="I23:I32" ca="1" si="4">H23-E23</f>
        <v>0</v>
      </c>
      <c r="J23" s="224" t="str">
        <f t="shared" ref="J23:J32" ca="1" si="5">IF(E23&gt;0,H23/E23,"")</f>
        <v/>
      </c>
    </row>
    <row r="24" spans="1:10">
      <c r="A24" s="32" t="str">
        <f>Eingabetabelle!A24</f>
        <v>OG</v>
      </c>
      <c r="B24" s="32" t="str">
        <f>Eingabetabelle!B24</f>
        <v>Raum_2</v>
      </c>
      <c r="C24" s="32" t="str">
        <f ca="1">IF(Eingabetabelle!$K$4="X",INDIRECT(ADDRESS(7,14,1,1,CONCATENATE($A24,"_",$B24))),Eingabetabelle!$C24)</f>
        <v>Testraum</v>
      </c>
      <c r="D24" s="215">
        <f ca="1">IF(Eingabetabelle!$K$4="X",INDIRECT(ADDRESS(62,18,1,1,CONCATENATE($A24,"_",$B24))),Eingabetabelle!$D24)</f>
        <v>0</v>
      </c>
      <c r="E24" s="215">
        <f ca="1">IF(Eingabetabelle!$K$4="X",INDIRECT(ADDRESS(62,18,1,1,CONCATENATE($A24,"_",$B24))),Eingabetabelle!$D24)</f>
        <v>0</v>
      </c>
      <c r="F24" s="145">
        <f ca="1">IF(Eingabetabelle!$K$4="X",INDIRECT(ADDRESS(17,7,1,1,CONCATENATE($A24,"_",$B24))),Eingabetabelle!$E24)</f>
        <v>0</v>
      </c>
      <c r="G24" s="262">
        <f ca="1">IF(Eingabetabelle!$K$4="X",INDIRECT(ADDRESS(9,7,1,1,CONCATENATE($A24,"_",$B24))),Eingabetabelle!$F24)</f>
        <v>24</v>
      </c>
      <c r="H24" s="215">
        <f ca="1">Rechentabelle!$AI162+SUM(Heizkörperberechnung!Q64:'Heizkörperberechnung'!Q66)</f>
        <v>0</v>
      </c>
      <c r="I24" s="215">
        <f t="shared" ca="1" si="4"/>
        <v>0</v>
      </c>
      <c r="J24" s="224" t="str">
        <f t="shared" ca="1" si="5"/>
        <v/>
      </c>
    </row>
    <row r="25" spans="1:10">
      <c r="A25" s="32" t="str">
        <f>Eingabetabelle!A25</f>
        <v>OG</v>
      </c>
      <c r="B25" s="32" t="str">
        <f>Eingabetabelle!B25</f>
        <v>Raum_3</v>
      </c>
      <c r="C25" s="32" t="str">
        <f ca="1">IF(Eingabetabelle!$K$4="X",INDIRECT(ADDRESS(7,14,1,1,CONCATENATE($A25,"_",$B25))),Eingabetabelle!$C25)</f>
        <v>Testraum</v>
      </c>
      <c r="D25" s="215">
        <f ca="1">IF(Eingabetabelle!$K$4="X",INDIRECT(ADDRESS(62,18,1,1,CONCATENATE($A25,"_",$B25))),Eingabetabelle!$D25)</f>
        <v>0</v>
      </c>
      <c r="E25" s="215">
        <f ca="1">IF(Eingabetabelle!$K$4="X",INDIRECT(ADDRESS(62,18,1,1,CONCATENATE($A25,"_",$B25))),Eingabetabelle!$D25)</f>
        <v>0</v>
      </c>
      <c r="F25" s="145">
        <f ca="1">IF(Eingabetabelle!$K$4="X",INDIRECT(ADDRESS(17,7,1,1,CONCATENATE($A25,"_",$B25))),Eingabetabelle!$E25)</f>
        <v>0</v>
      </c>
      <c r="G25" s="262">
        <f ca="1">IF(Eingabetabelle!$K$4="X",INDIRECT(ADDRESS(9,7,1,1,CONCATENATE($A25,"_",$B25))),Eingabetabelle!$F25)</f>
        <v>24</v>
      </c>
      <c r="H25" s="215">
        <f ca="1">Rechentabelle!$AI169+SUM(Heizkörperberechnung!Q67:'Heizkörperberechnung'!Q69)</f>
        <v>0</v>
      </c>
      <c r="I25" s="215">
        <f t="shared" ca="1" si="4"/>
        <v>0</v>
      </c>
      <c r="J25" s="224" t="str">
        <f t="shared" ca="1" si="5"/>
        <v/>
      </c>
    </row>
    <row r="26" spans="1:10">
      <c r="A26" s="32" t="str">
        <f>Eingabetabelle!A26</f>
        <v>OG</v>
      </c>
      <c r="B26" s="32" t="str">
        <f>Eingabetabelle!B26</f>
        <v>Raum_4</v>
      </c>
      <c r="C26" s="32" t="str">
        <f ca="1">IF(Eingabetabelle!$K$4="X",INDIRECT(ADDRESS(7,14,1,1,CONCATENATE($A26,"_",$B26))),Eingabetabelle!$C26)</f>
        <v>Testraum</v>
      </c>
      <c r="D26" s="215">
        <f ca="1">IF(Eingabetabelle!$K$4="X",INDIRECT(ADDRESS(62,18,1,1,CONCATENATE($A26,"_",$B26))),Eingabetabelle!$D26)</f>
        <v>0</v>
      </c>
      <c r="E26" s="215">
        <f ca="1">IF(Eingabetabelle!$K$4="X",INDIRECT(ADDRESS(62,18,1,1,CONCATENATE($A26,"_",$B26))),Eingabetabelle!$D26)</f>
        <v>0</v>
      </c>
      <c r="F26" s="145">
        <f ca="1">IF(Eingabetabelle!$K$4="X",INDIRECT(ADDRESS(17,7,1,1,CONCATENATE($A26,"_",$B26))),Eingabetabelle!$E26)</f>
        <v>0</v>
      </c>
      <c r="G26" s="262">
        <f ca="1">IF(Eingabetabelle!$K$4="X",INDIRECT(ADDRESS(9,7,1,1,CONCATENATE($A26,"_",$B26))),Eingabetabelle!$F26)</f>
        <v>24</v>
      </c>
      <c r="H26" s="215">
        <f ca="1">Rechentabelle!$AI176+SUM(Heizkörperberechnung!Q70:'Heizkörperberechnung'!Q72)</f>
        <v>0</v>
      </c>
      <c r="I26" s="215">
        <f t="shared" ca="1" si="4"/>
        <v>0</v>
      </c>
      <c r="J26" s="224" t="str">
        <f t="shared" ca="1" si="5"/>
        <v/>
      </c>
    </row>
    <row r="27" spans="1:10">
      <c r="A27" s="32" t="str">
        <f>Eingabetabelle!A27</f>
        <v>OG</v>
      </c>
      <c r="B27" s="32" t="str">
        <f>Eingabetabelle!B27</f>
        <v>Raum_5</v>
      </c>
      <c r="C27" s="32" t="str">
        <f ca="1">IF(Eingabetabelle!$K$4="X",INDIRECT(ADDRESS(7,14,1,1,CONCATENATE($A27,"_",$B27))),Eingabetabelle!$C27)</f>
        <v>Testraum</v>
      </c>
      <c r="D27" s="215">
        <f ca="1">IF(Eingabetabelle!$K$4="X",INDIRECT(ADDRESS(62,18,1,1,CONCATENATE($A27,"_",$B27))),Eingabetabelle!$D27)</f>
        <v>0</v>
      </c>
      <c r="E27" s="215">
        <f ca="1">IF(Eingabetabelle!$K$4="X",INDIRECT(ADDRESS(62,18,1,1,CONCATENATE($A27,"_",$B27))),Eingabetabelle!$D27)</f>
        <v>0</v>
      </c>
      <c r="F27" s="145">
        <f ca="1">IF(Eingabetabelle!$K$4="X",INDIRECT(ADDRESS(17,7,1,1,CONCATENATE($A27,"_",$B27))),Eingabetabelle!$E27)</f>
        <v>0</v>
      </c>
      <c r="G27" s="262">
        <f ca="1">IF(Eingabetabelle!$K$4="X",INDIRECT(ADDRESS(9,7,1,1,CONCATENATE($A27,"_",$B27))),Eingabetabelle!$F27)</f>
        <v>24</v>
      </c>
      <c r="H27" s="215">
        <f ca="1">Rechentabelle!$AI183+SUM(Heizkörperberechnung!Q73:'Heizkörperberechnung'!Q75)</f>
        <v>0</v>
      </c>
      <c r="I27" s="215">
        <f t="shared" ca="1" si="4"/>
        <v>0</v>
      </c>
      <c r="J27" s="224" t="str">
        <f t="shared" ca="1" si="5"/>
        <v/>
      </c>
    </row>
    <row r="28" spans="1:10">
      <c r="A28" s="32" t="str">
        <f>Eingabetabelle!A28</f>
        <v>OG</v>
      </c>
      <c r="B28" s="32" t="str">
        <f>Eingabetabelle!B28</f>
        <v>Raum_6</v>
      </c>
      <c r="C28" s="32" t="str">
        <f ca="1">IF(Eingabetabelle!$K$4="X",INDIRECT(ADDRESS(7,14,1,1,CONCATENATE($A28,"_",$B28))),Eingabetabelle!$C28)</f>
        <v>Testraum</v>
      </c>
      <c r="D28" s="215">
        <f ca="1">IF(Eingabetabelle!$K$4="X",INDIRECT(ADDRESS(62,18,1,1,CONCATENATE($A28,"_",$B28))),Eingabetabelle!$D28)</f>
        <v>0</v>
      </c>
      <c r="E28" s="215">
        <f ca="1">IF(Eingabetabelle!$K$4="X",INDIRECT(ADDRESS(62,18,1,1,CONCATENATE($A28,"_",$B28))),Eingabetabelle!$D28)</f>
        <v>0</v>
      </c>
      <c r="F28" s="145">
        <f ca="1">IF(Eingabetabelle!$K$4="X",INDIRECT(ADDRESS(17,7,1,1,CONCATENATE($A28,"_",$B28))),Eingabetabelle!$E28)</f>
        <v>0</v>
      </c>
      <c r="G28" s="262">
        <f ca="1">IF(Eingabetabelle!$K$4="X",INDIRECT(ADDRESS(9,7,1,1,CONCATENATE($A28,"_",$B28))),Eingabetabelle!$F28)</f>
        <v>24</v>
      </c>
      <c r="H28" s="215">
        <f ca="1">Rechentabelle!$AI191+SUM(Heizkörperberechnung!Q76:'Heizkörperberechnung'!Q78)</f>
        <v>0</v>
      </c>
      <c r="I28" s="215">
        <f t="shared" ca="1" si="4"/>
        <v>0</v>
      </c>
      <c r="J28" s="224" t="str">
        <f t="shared" ca="1" si="5"/>
        <v/>
      </c>
    </row>
    <row r="29" spans="1:10">
      <c r="A29" s="32" t="str">
        <f>Eingabetabelle!A29</f>
        <v>OG</v>
      </c>
      <c r="B29" s="32" t="str">
        <f>Eingabetabelle!B29</f>
        <v>Raum_7</v>
      </c>
      <c r="C29" s="32" t="str">
        <f ca="1">IF(Eingabetabelle!$K$4="X",INDIRECT(ADDRESS(7,14,1,1,CONCATENATE($A29,"_",$B29))),Eingabetabelle!$C29)</f>
        <v>Testraum</v>
      </c>
      <c r="D29" s="215">
        <f ca="1">IF(Eingabetabelle!$K$4="X",INDIRECT(ADDRESS(62,18,1,1,CONCATENATE($A29,"_",$B29))),Eingabetabelle!$D29)</f>
        <v>0</v>
      </c>
      <c r="E29" s="215">
        <f ca="1">IF(Eingabetabelle!$K$4="X",INDIRECT(ADDRESS(62,18,1,1,CONCATENATE($A29,"_",$B29))),Eingabetabelle!$D29)</f>
        <v>0</v>
      </c>
      <c r="F29" s="145">
        <f ca="1">IF(Eingabetabelle!$K$4="X",INDIRECT(ADDRESS(17,7,1,1,CONCATENATE($A29,"_",$B29))),Eingabetabelle!$E29)</f>
        <v>0</v>
      </c>
      <c r="G29" s="262">
        <f ca="1">IF(Eingabetabelle!$K$4="X",INDIRECT(ADDRESS(9,7,1,1,CONCATENATE($A29,"_",$B29))),Eingabetabelle!$F29)</f>
        <v>24</v>
      </c>
      <c r="H29" s="215">
        <f ca="1">Rechentabelle!$AI198+SUM(Heizkörperberechnung!Q79:'Heizkörperberechnung'!Q81)</f>
        <v>0</v>
      </c>
      <c r="I29" s="215">
        <f t="shared" ca="1" si="4"/>
        <v>0</v>
      </c>
      <c r="J29" s="224" t="str">
        <f t="shared" ca="1" si="5"/>
        <v/>
      </c>
    </row>
    <row r="30" spans="1:10">
      <c r="A30" s="32" t="str">
        <f>Eingabetabelle!A30</f>
        <v>OG</v>
      </c>
      <c r="B30" s="32" t="str">
        <f>Eingabetabelle!B30</f>
        <v>Raum_8</v>
      </c>
      <c r="C30" s="32" t="str">
        <f ca="1">IF(Eingabetabelle!$K$4="X",INDIRECT(ADDRESS(7,14,1,1,CONCATENATE($A30,"_",$B30))),Eingabetabelle!$C30)</f>
        <v>Testraum</v>
      </c>
      <c r="D30" s="215">
        <f ca="1">IF(Eingabetabelle!$K$4="X",INDIRECT(ADDRESS(62,18,1,1,CONCATENATE($A30,"_",$B30))),Eingabetabelle!$D30)</f>
        <v>0</v>
      </c>
      <c r="E30" s="215">
        <f ca="1">IF(Eingabetabelle!$K$4="X",INDIRECT(ADDRESS(62,18,1,1,CONCATENATE($A30,"_",$B30))),Eingabetabelle!$D30)</f>
        <v>0</v>
      </c>
      <c r="F30" s="145">
        <f ca="1">IF(Eingabetabelle!$K$4="X",INDIRECT(ADDRESS(17,7,1,1,CONCATENATE($A30,"_",$B30))),Eingabetabelle!$E30)</f>
        <v>0</v>
      </c>
      <c r="G30" s="262">
        <f ca="1">IF(Eingabetabelle!$K$4="X",INDIRECT(ADDRESS(9,7,1,1,CONCATENATE($A30,"_",$B30))),Eingabetabelle!$F30)</f>
        <v>24</v>
      </c>
      <c r="H30" s="215">
        <f ca="1">Rechentabelle!$AI205+SUM(Heizkörperberechnung!Q82:'Heizkörperberechnung'!Q84)</f>
        <v>0</v>
      </c>
      <c r="I30" s="215">
        <f t="shared" ca="1" si="4"/>
        <v>0</v>
      </c>
      <c r="J30" s="224" t="str">
        <f t="shared" ca="1" si="5"/>
        <v/>
      </c>
    </row>
    <row r="31" spans="1:10">
      <c r="A31" s="32" t="str">
        <f>Eingabetabelle!A31</f>
        <v>OG</v>
      </c>
      <c r="B31" s="32" t="str">
        <f>Eingabetabelle!B31</f>
        <v>Raum_1.1</v>
      </c>
      <c r="C31" s="32" t="str">
        <f ca="1">IF(Eingabetabelle!$K$4="X",INDIRECT(ADDRESS(7,14,1,1,CONCATENATE($A31,"_",$B31))),Eingabetabelle!$C31)</f>
        <v>Testraum</v>
      </c>
      <c r="D31" s="215">
        <f ca="1">IF(Eingabetabelle!$K$4="X",INDIRECT(ADDRESS(62,18,1,1,CONCATENATE($A31,"_",$B31))),Eingabetabelle!$D31)</f>
        <v>0</v>
      </c>
      <c r="E31" s="215">
        <f ca="1">IF(Eingabetabelle!$K$4="X",INDIRECT(ADDRESS(62,18,1,1,CONCATENATE($A31,"_",$B31))),Eingabetabelle!$D31)</f>
        <v>0</v>
      </c>
      <c r="F31" s="145">
        <f ca="1">IF(Eingabetabelle!$K$4="X",INDIRECT(ADDRESS(17,7,1,1,CONCATENATE($A31,"_",$B31))),Eingabetabelle!$E31)</f>
        <v>0</v>
      </c>
      <c r="G31" s="262">
        <f ca="1">IF(Eingabetabelle!$K$4="X",INDIRECT(ADDRESS(9,7,1,1,CONCATENATE($A31,"_",$B31))),Eingabetabelle!$F31)</f>
        <v>24</v>
      </c>
      <c r="H31" s="215">
        <f ca="1">Rechentabelle!$AI212+SUM(Heizkörperberechnung!Q85:'Heizkörperberechnung'!Q87)</f>
        <v>0</v>
      </c>
      <c r="I31" s="215">
        <f t="shared" ca="1" si="4"/>
        <v>0</v>
      </c>
      <c r="J31" s="224" t="str">
        <f t="shared" ca="1" si="5"/>
        <v/>
      </c>
    </row>
    <row r="32" spans="1:10">
      <c r="A32" s="32" t="str">
        <f>Eingabetabelle!A32</f>
        <v>OG</v>
      </c>
      <c r="B32" s="32" t="str">
        <f>Eingabetabelle!B32</f>
        <v>Raum_1.2</v>
      </c>
      <c r="C32" s="32" t="str">
        <f ca="1">IF(Eingabetabelle!$K$4="X",INDIRECT(ADDRESS(7,14,1,1,CONCATENATE($A32,"_",$B32))),Eingabetabelle!$C32)</f>
        <v>Testraum</v>
      </c>
      <c r="D32" s="215">
        <f ca="1">IF(Eingabetabelle!$K$4="X",INDIRECT(ADDRESS(62,18,1,1,CONCATENATE($A32,"_",$B32))),Eingabetabelle!$D32)</f>
        <v>0</v>
      </c>
      <c r="E32" s="215">
        <f ca="1">IF(Eingabetabelle!$K$4="X",INDIRECT(ADDRESS(62,18,1,1,CONCATENATE($A32,"_",$B32))),Eingabetabelle!$D32)</f>
        <v>0</v>
      </c>
      <c r="F32" s="145">
        <f ca="1">IF(Eingabetabelle!$K$4="X",INDIRECT(ADDRESS(17,7,1,1,CONCATENATE($A32,"_",$B32))),Eingabetabelle!$E32)</f>
        <v>0</v>
      </c>
      <c r="G32" s="262">
        <f ca="1">IF(Eingabetabelle!$K$4="X",INDIRECT(ADDRESS(9,7,1,1,CONCATENATE($A32,"_",$B32))),Eingabetabelle!$F32)</f>
        <v>24</v>
      </c>
      <c r="H32" s="215">
        <f ca="1">Rechentabelle!$AI219+SUM(Heizkörperberechnung!Q88:'Heizkörperberechnung'!Q90)</f>
        <v>0</v>
      </c>
      <c r="I32" s="215">
        <f t="shared" ca="1" si="4"/>
        <v>0</v>
      </c>
      <c r="J32" s="224" t="str">
        <f t="shared" ca="1" si="5"/>
        <v/>
      </c>
    </row>
    <row r="33" spans="1:10" ht="15">
      <c r="A33" s="33"/>
      <c r="B33" s="33"/>
      <c r="C33" s="33"/>
      <c r="D33" s="266">
        <f ca="1">SUM(D23:D32)</f>
        <v>0</v>
      </c>
      <c r="E33" s="266">
        <f ca="1">SUM(E23:E32)</f>
        <v>0</v>
      </c>
      <c r="F33" s="165">
        <f ca="1">SUM(F23:F32)</f>
        <v>0</v>
      </c>
      <c r="G33" s="263"/>
      <c r="H33" s="266">
        <f ca="1">SUM(H23:H32)</f>
        <v>0</v>
      </c>
      <c r="I33" s="266">
        <f ca="1">SUM(I23:I32)</f>
        <v>0</v>
      </c>
      <c r="J33" s="165"/>
    </row>
    <row r="34" spans="1:10">
      <c r="A34" s="32" t="str">
        <f>Eingabetabelle!A34</f>
        <v>DG</v>
      </c>
      <c r="B34" s="32" t="str">
        <f>Eingabetabelle!B34</f>
        <v>Raum_1</v>
      </c>
      <c r="C34" s="32" t="str">
        <f ca="1">IF(Eingabetabelle!$K$4="X",INDIRECT(ADDRESS(7,14,1,1,CONCATENATE($A34,"_",$B34))),Eingabetabelle!$C34)</f>
        <v>Testraum</v>
      </c>
      <c r="D34" s="215">
        <f ca="1">IF(Eingabetabelle!$K$4="X",INDIRECT(ADDRESS(62,18,1,1,CONCATENATE($A34,"_",$B34))),Eingabetabelle!$D34)</f>
        <v>0</v>
      </c>
      <c r="E34" s="215">
        <f ca="1">IF(Eingabetabelle!$K$4="X",INDIRECT(ADDRESS(62,18,1,1,CONCATENATE($A34,"_",$B34))),Eingabetabelle!$D34)</f>
        <v>0</v>
      </c>
      <c r="F34" s="145">
        <f ca="1">IF(Eingabetabelle!$K$4="X",INDIRECT(ADDRESS(17,7,1,1,CONCATENATE($A34,"_",$B34))),Eingabetabelle!$E34)</f>
        <v>0</v>
      </c>
      <c r="G34" s="262">
        <f ca="1">IF(Eingabetabelle!$K$4="X",INDIRECT(ADDRESS(9,7,1,1,CONCATENATE($A34,"_",$B34))),Eingabetabelle!$F34)</f>
        <v>24</v>
      </c>
      <c r="H34" s="215">
        <f ca="1">Rechentabelle!$AI232+SUM(Heizkörperberechnung!Q92:'Heizkörperberechnung'!Q94)</f>
        <v>0</v>
      </c>
      <c r="I34" s="215">
        <f t="shared" ref="I34:I42" ca="1" si="6">H34-E34</f>
        <v>0</v>
      </c>
      <c r="J34" s="224" t="str">
        <f t="shared" ref="J34:J42" ca="1" si="7">IF(E34&gt;0,H34/E34,"")</f>
        <v/>
      </c>
    </row>
    <row r="35" spans="1:10">
      <c r="A35" s="32" t="str">
        <f>Eingabetabelle!A35</f>
        <v>DG</v>
      </c>
      <c r="B35" s="32" t="str">
        <f>Eingabetabelle!B35</f>
        <v>Raum_2</v>
      </c>
      <c r="C35" s="32" t="str">
        <f ca="1">IF(Eingabetabelle!$K$4="X",INDIRECT(ADDRESS(7,14,1,1,CONCATENATE($A35,"_",$B35))),Eingabetabelle!$C35)</f>
        <v>Testraum</v>
      </c>
      <c r="D35" s="215">
        <f ca="1">IF(Eingabetabelle!$K$4="X",INDIRECT(ADDRESS(62,18,1,1,CONCATENATE($A35,"_",$B35))),Eingabetabelle!$D35)</f>
        <v>0</v>
      </c>
      <c r="E35" s="215">
        <f ca="1">IF(Eingabetabelle!$K$4="X",INDIRECT(ADDRESS(62,18,1,1,CONCATENATE($A35,"_",$B35))),Eingabetabelle!$D35)</f>
        <v>0</v>
      </c>
      <c r="F35" s="145">
        <f ca="1">IF(Eingabetabelle!$K$4="X",INDIRECT(ADDRESS(17,7,1,1,CONCATENATE($A35,"_",$B35))),Eingabetabelle!$E35)</f>
        <v>0</v>
      </c>
      <c r="G35" s="262">
        <f ca="1">IF(Eingabetabelle!$K$4="X",INDIRECT(ADDRESS(9,7,1,1,CONCATENATE($A35,"_",$B35))),Eingabetabelle!$F35)</f>
        <v>24</v>
      </c>
      <c r="H35" s="215">
        <f ca="1">Rechentabelle!$AI242+SUM(Heizkörperberechnung!Q95:'Heizkörperberechnung'!Q97)</f>
        <v>0</v>
      </c>
      <c r="I35" s="215">
        <f t="shared" ca="1" si="6"/>
        <v>0</v>
      </c>
      <c r="J35" s="224" t="str">
        <f t="shared" ca="1" si="7"/>
        <v/>
      </c>
    </row>
    <row r="36" spans="1:10">
      <c r="A36" s="32" t="str">
        <f>Eingabetabelle!A36</f>
        <v>DG</v>
      </c>
      <c r="B36" s="32" t="str">
        <f>Eingabetabelle!B36</f>
        <v>Raum_3</v>
      </c>
      <c r="C36" s="32" t="str">
        <f ca="1">IF(Eingabetabelle!$K$4="X",INDIRECT(ADDRESS(7,14,1,1,CONCATENATE($A36,"_",$B36))),Eingabetabelle!$C36)</f>
        <v>Testraum</v>
      </c>
      <c r="D36" s="215">
        <f ca="1">IF(Eingabetabelle!$K$4="X",INDIRECT(ADDRESS(62,18,1,1,CONCATENATE($A36,"_",$B36))),Eingabetabelle!$D36)</f>
        <v>0</v>
      </c>
      <c r="E36" s="215">
        <f ca="1">IF(Eingabetabelle!$K$4="X",INDIRECT(ADDRESS(62,18,1,1,CONCATENATE($A36,"_",$B36))),Eingabetabelle!$D36)</f>
        <v>0</v>
      </c>
      <c r="F36" s="145">
        <f ca="1">IF(Eingabetabelle!$K$4="X",INDIRECT(ADDRESS(17,7,1,1,CONCATENATE($A36,"_",$B36))),Eingabetabelle!$E36)</f>
        <v>0</v>
      </c>
      <c r="G36" s="262">
        <f ca="1">IF(Eingabetabelle!$K$4="X",INDIRECT(ADDRESS(9,7,1,1,CONCATENATE($A36,"_",$B36))),Eingabetabelle!$F36)</f>
        <v>24</v>
      </c>
      <c r="H36" s="215">
        <f ca="1">Rechentabelle!$AI249+SUM(Heizkörperberechnung!Q98:'Heizkörperberechnung'!Q100)</f>
        <v>0</v>
      </c>
      <c r="I36" s="215">
        <f t="shared" ca="1" si="6"/>
        <v>0</v>
      </c>
      <c r="J36" s="224" t="str">
        <f t="shared" ca="1" si="7"/>
        <v/>
      </c>
    </row>
    <row r="37" spans="1:10">
      <c r="A37" s="32" t="str">
        <f>Eingabetabelle!A37</f>
        <v>DG</v>
      </c>
      <c r="B37" s="32" t="str">
        <f>Eingabetabelle!B37</f>
        <v>Raum_4</v>
      </c>
      <c r="C37" s="32" t="str">
        <f ca="1">IF(Eingabetabelle!$K$4="X",INDIRECT(ADDRESS(7,14,1,1,CONCATENATE($A37,"_",$B37))),Eingabetabelle!$C37)</f>
        <v>Testraum</v>
      </c>
      <c r="D37" s="215">
        <f ca="1">IF(Eingabetabelle!$K$4="X",INDIRECT(ADDRESS(62,18,1,1,CONCATENATE($A37,"_",$B37))),Eingabetabelle!$D37)</f>
        <v>0</v>
      </c>
      <c r="E37" s="215">
        <f ca="1">IF(Eingabetabelle!$K$4="X",INDIRECT(ADDRESS(62,18,1,1,CONCATENATE($A37,"_",$B37))),Eingabetabelle!$D37)</f>
        <v>0</v>
      </c>
      <c r="F37" s="145">
        <f ca="1">IF(Eingabetabelle!$K$4="X",INDIRECT(ADDRESS(17,7,1,1,CONCATENATE($A37,"_",$B37))),Eingabetabelle!$E37)</f>
        <v>0</v>
      </c>
      <c r="G37" s="262">
        <f ca="1">IF(Eingabetabelle!$K$4="X",INDIRECT(ADDRESS(9,7,1,1,CONCATENATE($A37,"_",$B37))),Eingabetabelle!$F37)</f>
        <v>24</v>
      </c>
      <c r="H37" s="215">
        <f ca="1">Rechentabelle!$AI256+SUM(Heizkörperberechnung!Q101:'Heizkörperberechnung'!Q103)</f>
        <v>0</v>
      </c>
      <c r="I37" s="215">
        <f t="shared" ca="1" si="6"/>
        <v>0</v>
      </c>
      <c r="J37" s="224" t="str">
        <f t="shared" ca="1" si="7"/>
        <v/>
      </c>
    </row>
    <row r="38" spans="1:10">
      <c r="A38" s="32" t="str">
        <f>Eingabetabelle!A38</f>
        <v>DG</v>
      </c>
      <c r="B38" s="32" t="str">
        <f>Eingabetabelle!B38</f>
        <v>Raum_5</v>
      </c>
      <c r="C38" s="32" t="str">
        <f ca="1">IF(Eingabetabelle!$K$4="X",INDIRECT(ADDRESS(7,14,1,1,CONCATENATE($A38,"_",$B38))),Eingabetabelle!$C38)</f>
        <v>Testraum</v>
      </c>
      <c r="D38" s="215">
        <f ca="1">IF(Eingabetabelle!$K$4="X",INDIRECT(ADDRESS(62,18,1,1,CONCATENATE($A38,"_",$B38))),Eingabetabelle!$D38)</f>
        <v>0</v>
      </c>
      <c r="E38" s="215">
        <f ca="1">IF(Eingabetabelle!$K$4="X",INDIRECT(ADDRESS(62,18,1,1,CONCATENATE($A38,"_",$B38))),Eingabetabelle!$D38)</f>
        <v>0</v>
      </c>
      <c r="F38" s="145">
        <f ca="1">IF(Eingabetabelle!$K$4="X",INDIRECT(ADDRESS(17,7,1,1,CONCATENATE($A38,"_",$B38))),Eingabetabelle!$E38)</f>
        <v>0</v>
      </c>
      <c r="G38" s="262">
        <f ca="1">IF(Eingabetabelle!$K$4="X",INDIRECT(ADDRESS(9,7,1,1,CONCATENATE($A38,"_",$B38))),Eingabetabelle!$F38)</f>
        <v>24</v>
      </c>
      <c r="H38" s="215">
        <f ca="1">Rechentabelle!$AI263+SUM(Heizkörperberechnung!Q104:'Heizkörperberechnung'!Q106)</f>
        <v>0</v>
      </c>
      <c r="I38" s="215">
        <f t="shared" ca="1" si="6"/>
        <v>0</v>
      </c>
      <c r="J38" s="224" t="str">
        <f t="shared" ca="1" si="7"/>
        <v/>
      </c>
    </row>
    <row r="39" spans="1:10">
      <c r="A39" s="32" t="str">
        <f>Eingabetabelle!A39</f>
        <v>DG</v>
      </c>
      <c r="B39" s="32" t="str">
        <f>Eingabetabelle!B39</f>
        <v>Raum_6</v>
      </c>
      <c r="C39" s="32" t="str">
        <f ca="1">IF(Eingabetabelle!$K$4="X",INDIRECT(ADDRESS(7,14,1,1,CONCATENATE($A39,"_",$B39))),Eingabetabelle!$C39)</f>
        <v>Testraum</v>
      </c>
      <c r="D39" s="215">
        <f ca="1">IF(Eingabetabelle!$K$4="X",INDIRECT(ADDRESS(62,18,1,1,CONCATENATE($A39,"_",$B39))),Eingabetabelle!$D39)</f>
        <v>0</v>
      </c>
      <c r="E39" s="215">
        <f ca="1">IF(Eingabetabelle!$K$4="X",INDIRECT(ADDRESS(62,18,1,1,CONCATENATE($A39,"_",$B39))),Eingabetabelle!$D39)</f>
        <v>0</v>
      </c>
      <c r="F39" s="145">
        <f ca="1">IF(Eingabetabelle!$K$4="X",INDIRECT(ADDRESS(17,7,1,1,CONCATENATE($A39,"_",$B39))),Eingabetabelle!$E39)</f>
        <v>0</v>
      </c>
      <c r="G39" s="262">
        <f ca="1">IF(Eingabetabelle!$K$4="X",INDIRECT(ADDRESS(9,7,1,1,CONCATENATE($A39,"_",$B39))),Eingabetabelle!$F39)</f>
        <v>24</v>
      </c>
      <c r="H39" s="215">
        <f ca="1">Rechentabelle!$AI270+SUM(Heizkörperberechnung!Q107:'Heizkörperberechnung'!Q109)</f>
        <v>0</v>
      </c>
      <c r="I39" s="215">
        <f t="shared" ca="1" si="6"/>
        <v>0</v>
      </c>
      <c r="J39" s="224" t="str">
        <f t="shared" ca="1" si="7"/>
        <v/>
      </c>
    </row>
    <row r="40" spans="1:10">
      <c r="A40" s="32" t="str">
        <f>Eingabetabelle!A40</f>
        <v>DG</v>
      </c>
      <c r="B40" s="32" t="str">
        <f>Eingabetabelle!B40</f>
        <v>Raum_7</v>
      </c>
      <c r="C40" s="32" t="str">
        <f ca="1">IF(Eingabetabelle!$K$4="X",INDIRECT(ADDRESS(7,14,1,1,CONCATENATE($A40,"_",$B40))),Eingabetabelle!$C40)</f>
        <v>Testraum</v>
      </c>
      <c r="D40" s="215">
        <f ca="1">IF(Eingabetabelle!$K$4="X",INDIRECT(ADDRESS(62,18,1,1,CONCATENATE($A40,"_",$B40))),Eingabetabelle!$D40)</f>
        <v>0</v>
      </c>
      <c r="E40" s="215">
        <f ca="1">IF(Eingabetabelle!$K$4="X",INDIRECT(ADDRESS(62,18,1,1,CONCATENATE($A40,"_",$B40))),Eingabetabelle!$D40)</f>
        <v>0</v>
      </c>
      <c r="F40" s="145">
        <f ca="1">IF(Eingabetabelle!$K$4="X",INDIRECT(ADDRESS(17,7,1,1,CONCATENATE($A40,"_",$B40))),Eingabetabelle!$E40)</f>
        <v>0</v>
      </c>
      <c r="G40" s="262">
        <f ca="1">IF(Eingabetabelle!$K$4="X",INDIRECT(ADDRESS(9,7,1,1,CONCATENATE($A40,"_",$B40))),Eingabetabelle!$F40)</f>
        <v>24</v>
      </c>
      <c r="H40" s="215">
        <f ca="1">Rechentabelle!$AI277+SUM(Heizkörperberechnung!Q110:'Heizkörperberechnung'!Q112)</f>
        <v>0</v>
      </c>
      <c r="I40" s="215">
        <f t="shared" ca="1" si="6"/>
        <v>0</v>
      </c>
      <c r="J40" s="224" t="str">
        <f t="shared" ca="1" si="7"/>
        <v/>
      </c>
    </row>
    <row r="41" spans="1:10">
      <c r="A41" s="32" t="str">
        <f>Eingabetabelle!A41</f>
        <v>DG</v>
      </c>
      <c r="B41" s="32" t="str">
        <f>Eingabetabelle!B41</f>
        <v>Raum_1.1</v>
      </c>
      <c r="C41" s="32" t="str">
        <f ca="1">IF(Eingabetabelle!$K$4="X",INDIRECT(ADDRESS(7,14,1,1,CONCATENATE($A41,"_",$B41))),Eingabetabelle!$C41)</f>
        <v>Testraum</v>
      </c>
      <c r="D41" s="215">
        <f ca="1">IF(Eingabetabelle!$K$4="X",INDIRECT(ADDRESS(62,18,1,1,CONCATENATE($A41,"_",$B41))),Eingabetabelle!$D41)</f>
        <v>0</v>
      </c>
      <c r="E41" s="215">
        <f ca="1">IF(Eingabetabelle!$K$4="X",INDIRECT(ADDRESS(62,18,1,1,CONCATENATE($A41,"_",$B41))),Eingabetabelle!$D41)</f>
        <v>0</v>
      </c>
      <c r="F41" s="145">
        <f ca="1">IF(Eingabetabelle!$K$4="X",INDIRECT(ADDRESS(17,7,1,1,CONCATENATE($A41,"_",$B41))),Eingabetabelle!$E41)</f>
        <v>0</v>
      </c>
      <c r="G41" s="262">
        <f ca="1">IF(Eingabetabelle!$K$4="X",INDIRECT(ADDRESS(9,7,1,1,CONCATENATE($A41,"_",$B41))),Eingabetabelle!$F41)</f>
        <v>24</v>
      </c>
      <c r="H41" s="215">
        <f ca="1">Rechentabelle!$AI284+SUM(Heizkörperberechnung!Q113:'Heizkörperberechnung'!Q115)</f>
        <v>0</v>
      </c>
      <c r="I41" s="215">
        <f t="shared" ca="1" si="6"/>
        <v>0</v>
      </c>
      <c r="J41" s="224" t="str">
        <f t="shared" ca="1" si="7"/>
        <v/>
      </c>
    </row>
    <row r="42" spans="1:10">
      <c r="A42" s="32" t="str">
        <f>Eingabetabelle!A42</f>
        <v>DG</v>
      </c>
      <c r="B42" s="32" t="str">
        <f>Eingabetabelle!B42</f>
        <v>Raum_1.2</v>
      </c>
      <c r="C42" s="32" t="str">
        <f ca="1">IF(Eingabetabelle!$K$4="X",INDIRECT(ADDRESS(7,14,1,1,CONCATENATE($A42,"_",$B42))),Eingabetabelle!$C42)</f>
        <v>Testraum</v>
      </c>
      <c r="D42" s="215">
        <f ca="1">IF(Eingabetabelle!$K$4="X",INDIRECT(ADDRESS(62,18,1,1,CONCATENATE($A42,"_",$B42))),Eingabetabelle!$D42)</f>
        <v>0</v>
      </c>
      <c r="E42" s="215">
        <f ca="1">IF(Eingabetabelle!$K$4="X",INDIRECT(ADDRESS(62,18,1,1,CONCATENATE($A42,"_",$B42))),Eingabetabelle!$D42)</f>
        <v>0</v>
      </c>
      <c r="F42" s="145">
        <f ca="1">IF(Eingabetabelle!$K$4="X",INDIRECT(ADDRESS(17,7,1,1,CONCATENATE($A42,"_",$B42))),Eingabetabelle!$E42)</f>
        <v>0</v>
      </c>
      <c r="G42" s="262">
        <f ca="1">IF(Eingabetabelle!$K$4="X",INDIRECT(ADDRESS(9,7,1,1,CONCATENATE($A42,"_",$B42))),Eingabetabelle!$F42)</f>
        <v>24</v>
      </c>
      <c r="H42" s="215">
        <f ca="1">Rechentabelle!$AI291+SUM(Heizkörperberechnung!Q116:'Heizkörperberechnung'!Q118)</f>
        <v>0</v>
      </c>
      <c r="I42" s="215">
        <f t="shared" ca="1" si="6"/>
        <v>0</v>
      </c>
      <c r="J42" s="224" t="str">
        <f t="shared" ca="1" si="7"/>
        <v/>
      </c>
    </row>
    <row r="43" spans="1:10" ht="15">
      <c r="A43" s="33"/>
      <c r="B43" s="33"/>
      <c r="C43" s="33"/>
      <c r="D43" s="266">
        <f ca="1">SUM(D34:D42)</f>
        <v>0</v>
      </c>
      <c r="E43" s="266">
        <f ca="1">SUM(E34:E42)</f>
        <v>0</v>
      </c>
      <c r="F43" s="165">
        <f ca="1">SUM(F34:F42)</f>
        <v>0</v>
      </c>
      <c r="G43" s="263"/>
      <c r="H43" s="266">
        <f ca="1">SUM(H34:H42)</f>
        <v>0</v>
      </c>
      <c r="I43" s="266">
        <f ca="1">SUM(I34:I42)</f>
        <v>0</v>
      </c>
      <c r="J43" s="165"/>
    </row>
    <row r="44" spans="1:10">
      <c r="D44" s="269">
        <f ca="1">D43+D33+D22+D11</f>
        <v>3463.2000000000003</v>
      </c>
      <c r="E44" s="269">
        <f ca="1">E43+E33+E22+E11</f>
        <v>3329.1241045953298</v>
      </c>
      <c r="F44" s="222">
        <f ca="1">F43+F33+F22+F11</f>
        <v>48.78</v>
      </c>
      <c r="H44" s="269">
        <f ca="1">H43+H33+H22+H11</f>
        <v>5858.8812955423091</v>
      </c>
      <c r="I44" s="269">
        <f ca="1">I43+I33+I22+I11</f>
        <v>2529.7571909469789</v>
      </c>
    </row>
    <row r="46" spans="1:10">
      <c r="A46" s="212" t="s">
        <v>508</v>
      </c>
    </row>
    <row r="47" spans="1:10">
      <c r="A47" t="s">
        <v>509</v>
      </c>
      <c r="C47">
        <f ca="1">Lueftungstabelle!CV14+Lueftungstabelle!CV25+Lueftungstabelle!CV36+Lueftungstabelle!CV46</f>
        <v>25.999999999999996</v>
      </c>
    </row>
    <row r="48" spans="1:10">
      <c r="A48" t="s">
        <v>510</v>
      </c>
      <c r="C48">
        <f ca="1">Lueftungstabelle!CW14+Lueftungstabelle!CW25+Lueftungstabelle!CW36+Lueftungstabelle!CW46</f>
        <v>15.571399999999997</v>
      </c>
    </row>
    <row r="49" spans="1:3">
      <c r="A49" t="str">
        <f>IF(Eingabetabelle!$K$7=Daten!$AM$6,"Benötigte Umluftmenge:","")</f>
        <v>Benötigte Umluftmenge:</v>
      </c>
      <c r="C49">
        <f ca="1">IF(Eingabetabelle!$K$7=Daten!$AM$6,C47-C48,"")</f>
        <v>10.428599999999999</v>
      </c>
    </row>
    <row r="50" spans="1:3">
      <c r="A50" t="s">
        <v>511</v>
      </c>
      <c r="C50" t="str">
        <f ca="1">IF(Eingabetabelle!K7=Daten!AM6,IF(Ergebnistabelle!C49&gt;0,"Ja","Ja"),IF(Eingabetabelle!K7=Daten!AM5,IF(IF(C47&lt;&gt;0,AND(Ergebnistabelle!C48&gt;Ergebnistabelle!C47,Ergebnistabelle!C48/Ergebnistabelle!C47&lt;1.1),FALSE),"Ja","Nein"),"Ja"))</f>
        <v>Ja</v>
      </c>
    </row>
  </sheetData>
  <conditionalFormatting sqref="I2:I10 I12:I21 I23:I32 I34:I42">
    <cfRule type="expression" dxfId="160" priority="19">
      <formula>IF($I2&lt;$F2,TRUE,)</formula>
    </cfRule>
    <cfRule type="expression" dxfId="159" priority="20">
      <formula>IF($I2&gt;$F2,TRUE,)</formula>
    </cfRule>
  </conditionalFormatting>
  <conditionalFormatting sqref="C50">
    <cfRule type="expression" dxfId="158" priority="17">
      <formula>IF($C$50="Ja",TRUE,FALSE)</formula>
    </cfRule>
    <cfRule type="expression" dxfId="157" priority="18">
      <formula>IF($C$50="Nein",TRUE,FALSE)</formula>
    </cfRule>
  </conditionalFormatting>
  <conditionalFormatting sqref="J22 J11 J33">
    <cfRule type="dataBar" priority="11">
      <dataBar>
        <cfvo type="percent" val="0"/>
        <cfvo type="percent" val="100"/>
        <color rgb="FFFFC000"/>
      </dataBar>
      <extLst>
        <ext xmlns:x14="http://schemas.microsoft.com/office/spreadsheetml/2009/9/main" uri="{B025F937-C7B1-47D3-B67F-A62EFF666E3E}">
          <x14:id>{3BFAF715-27CF-7046-A56C-D5615ADA713C}</x14:id>
        </ext>
      </extLst>
    </cfRule>
  </conditionalFormatting>
  <conditionalFormatting sqref="J43">
    <cfRule type="dataBar" priority="10">
      <dataBar>
        <cfvo type="percent" val="0"/>
        <cfvo type="percent" val="100"/>
        <color rgb="FFFFC000"/>
      </dataBar>
      <extLst>
        <ext xmlns:x14="http://schemas.microsoft.com/office/spreadsheetml/2009/9/main" uri="{B025F937-C7B1-47D3-B67F-A62EFF666E3E}">
          <x14:id>{28AE245F-805E-8546-A2E5-EF69E294ED17}</x14:id>
        </ext>
      </extLst>
    </cfRule>
  </conditionalFormatting>
  <conditionalFormatting sqref="J4:J10">
    <cfRule type="colorScale" priority="8">
      <colorScale>
        <cfvo type="num" val="0.01"/>
        <cfvo type="num" val="0.85"/>
        <cfvo type="num" val="0.95"/>
        <color rgb="FFFF7128"/>
        <color rgb="FFFFEB84"/>
        <color theme="9" tint="0.59999389629810485"/>
      </colorScale>
    </cfRule>
  </conditionalFormatting>
  <conditionalFormatting sqref="J2:J3">
    <cfRule type="colorScale" priority="4">
      <colorScale>
        <cfvo type="num" val="0.01"/>
        <cfvo type="num" val="0.85"/>
        <cfvo type="num" val="0.95"/>
        <color rgb="FFFF7128"/>
        <color rgb="FFFFEB84"/>
        <color theme="9" tint="0.59999389629810485"/>
      </colorScale>
    </cfRule>
  </conditionalFormatting>
  <conditionalFormatting sqref="J12:J21">
    <cfRule type="colorScale" priority="3">
      <colorScale>
        <cfvo type="num" val="0.01"/>
        <cfvo type="num" val="0.85"/>
        <cfvo type="num" val="0.95"/>
        <color rgb="FFFF7128"/>
        <color rgb="FFFFEB84"/>
        <color theme="9" tint="0.59999389629810485"/>
      </colorScale>
    </cfRule>
  </conditionalFormatting>
  <conditionalFormatting sqref="J23:J32">
    <cfRule type="colorScale" priority="2">
      <colorScale>
        <cfvo type="num" val="0.01"/>
        <cfvo type="num" val="0.85"/>
        <cfvo type="num" val="0.95"/>
        <color rgb="FFFF7128"/>
        <color rgb="FFFFEB84"/>
        <color theme="9" tint="0.59999389629810485"/>
      </colorScale>
    </cfRule>
  </conditionalFormatting>
  <conditionalFormatting sqref="J34:J42">
    <cfRule type="colorScale" priority="1">
      <colorScale>
        <cfvo type="num" val="0.01"/>
        <cfvo type="num" val="0.85"/>
        <cfvo type="num" val="0.95"/>
        <color rgb="FFFF7128"/>
        <color rgb="FFFFEB84"/>
        <color theme="9" tint="0.59999389629810485"/>
      </colorScale>
    </cfRule>
  </conditionalFormatting>
  <pageMargins left="0.7" right="0.7" top="0.78740157499999996" bottom="0.78740157499999996"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dataBar" id="{3BFAF715-27CF-7046-A56C-D5615ADA713C}">
            <x14:dataBar minLength="0" maxLength="100" gradient="0">
              <x14:cfvo type="percent">
                <xm:f>0</xm:f>
              </x14:cfvo>
              <x14:cfvo type="percent">
                <xm:f>100</xm:f>
              </x14:cfvo>
              <x14:negativeFillColor rgb="FFFF0000"/>
              <x14:axisColor rgb="FF000000"/>
            </x14:dataBar>
          </x14:cfRule>
          <xm:sqref>J22 J11 J33</xm:sqref>
        </x14:conditionalFormatting>
        <x14:conditionalFormatting xmlns:xm="http://schemas.microsoft.com/office/excel/2006/main">
          <x14:cfRule type="dataBar" id="{28AE245F-805E-8546-A2E5-EF69E294ED17}">
            <x14:dataBar minLength="0" maxLength="100" gradient="0">
              <x14:cfvo type="percent">
                <xm:f>0</xm:f>
              </x14:cfvo>
              <x14:cfvo type="percent">
                <xm:f>100</xm:f>
              </x14:cfvo>
              <x14:negativeFillColor rgb="FFFF0000"/>
              <x14:axisColor rgb="FF000000"/>
            </x14:dataBar>
          </x14:cfRule>
          <xm:sqref>J43</xm:sqref>
        </x14:conditionalFormatting>
      </x14:conditionalFormatting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49"/>
  <dimension ref="A1:X65"/>
  <sheetViews>
    <sheetView workbookViewId="0"/>
  </sheetViews>
  <sheetFormatPr baseColWidth="10" defaultRowHeight="14"/>
  <cols>
    <col min="10" max="10" width="20.6640625" customWidth="1"/>
  </cols>
  <sheetData>
    <row r="1" spans="1:21">
      <c r="A1" s="98" t="s">
        <v>119</v>
      </c>
      <c r="B1" s="98"/>
      <c r="C1" s="98"/>
      <c r="D1" s="98"/>
      <c r="E1" s="98"/>
      <c r="F1" s="98"/>
      <c r="G1" s="98"/>
      <c r="H1" s="98"/>
      <c r="I1" s="98"/>
      <c r="J1" s="98"/>
      <c r="K1" s="98"/>
      <c r="L1" s="98"/>
      <c r="M1" s="98"/>
      <c r="N1" s="98"/>
      <c r="O1" s="98"/>
      <c r="P1" s="98"/>
      <c r="Q1" s="57" t="s">
        <v>120</v>
      </c>
      <c r="R1" s="57"/>
      <c r="S1" s="36"/>
      <c r="T1" s="57"/>
      <c r="U1" s="36"/>
    </row>
    <row r="2" spans="1:21">
      <c r="A2" s="99"/>
      <c r="B2" s="99"/>
      <c r="C2" s="99"/>
      <c r="D2" s="99"/>
      <c r="E2" s="99"/>
      <c r="F2" s="99"/>
      <c r="G2" s="99"/>
      <c r="H2" s="99"/>
      <c r="I2" s="99"/>
      <c r="J2" s="99"/>
      <c r="K2" s="99"/>
      <c r="L2" s="99"/>
      <c r="M2" s="99"/>
      <c r="N2" s="99"/>
      <c r="O2" s="99"/>
      <c r="P2" s="99"/>
      <c r="Q2" s="99"/>
      <c r="R2" s="99"/>
      <c r="S2" s="37"/>
      <c r="T2" s="37"/>
      <c r="U2" s="36"/>
    </row>
    <row r="3" spans="1:21">
      <c r="A3" s="257" t="s">
        <v>121</v>
      </c>
      <c r="B3" s="258"/>
      <c r="C3" s="199"/>
      <c r="D3" s="199"/>
      <c r="E3" s="199"/>
      <c r="F3" s="199"/>
      <c r="G3" s="199"/>
      <c r="H3" s="199"/>
      <c r="I3" s="91"/>
      <c r="J3" s="199"/>
      <c r="K3" s="95"/>
      <c r="L3" s="96"/>
      <c r="M3" s="96"/>
      <c r="N3" s="96"/>
      <c r="O3" s="96"/>
      <c r="P3" s="96"/>
      <c r="Q3" s="96"/>
      <c r="R3" s="97"/>
      <c r="S3" s="53"/>
      <c r="T3" s="53"/>
      <c r="U3" s="36"/>
    </row>
    <row r="4" spans="1:21">
      <c r="A4" s="100"/>
      <c r="B4" s="100"/>
      <c r="C4" s="100"/>
      <c r="D4" s="100"/>
      <c r="E4" s="100"/>
      <c r="F4" s="100"/>
      <c r="G4" s="100"/>
      <c r="H4" s="100"/>
      <c r="I4" s="100"/>
      <c r="J4" s="100"/>
      <c r="K4" s="100"/>
      <c r="L4" s="100"/>
      <c r="M4" s="100"/>
      <c r="N4" s="100"/>
      <c r="O4" s="100"/>
      <c r="P4" s="100"/>
      <c r="Q4" s="100"/>
      <c r="R4" s="100"/>
      <c r="S4" s="37"/>
      <c r="T4" s="37"/>
      <c r="U4" s="38"/>
    </row>
    <row r="5" spans="1:21" ht="16">
      <c r="A5" s="255" t="s">
        <v>122</v>
      </c>
      <c r="B5" s="256"/>
      <c r="C5" s="198"/>
      <c r="D5" s="198"/>
      <c r="E5" s="198"/>
      <c r="F5" s="198"/>
      <c r="G5" s="198"/>
      <c r="H5" s="198"/>
      <c r="I5" s="93"/>
      <c r="J5" s="198"/>
      <c r="K5" s="39" t="s">
        <v>123</v>
      </c>
      <c r="L5" s="82"/>
      <c r="M5" s="82"/>
      <c r="N5" s="82"/>
      <c r="O5" s="82"/>
      <c r="P5" s="82"/>
      <c r="Q5" s="82"/>
      <c r="R5" s="45" t="s">
        <v>124</v>
      </c>
      <c r="S5" s="59"/>
      <c r="T5" s="37"/>
      <c r="U5" s="38"/>
    </row>
    <row r="6" spans="1:21">
      <c r="A6" s="104"/>
      <c r="B6" s="104"/>
      <c r="C6" s="104"/>
      <c r="D6" s="104"/>
      <c r="E6" s="104"/>
      <c r="F6" s="104"/>
      <c r="G6" s="104"/>
      <c r="H6" s="104"/>
      <c r="I6" s="104"/>
      <c r="J6" s="104"/>
      <c r="K6" s="104"/>
      <c r="L6" s="104"/>
      <c r="M6" s="104"/>
      <c r="N6" s="104"/>
      <c r="O6" s="104"/>
      <c r="P6" s="104"/>
      <c r="Q6" s="104"/>
      <c r="R6" s="104"/>
      <c r="S6" s="37"/>
      <c r="T6" s="37"/>
      <c r="U6" s="38"/>
    </row>
    <row r="7" spans="1:21" ht="15">
      <c r="A7" s="41"/>
      <c r="B7" s="105" t="s">
        <v>125</v>
      </c>
      <c r="C7" s="105"/>
      <c r="D7" s="106"/>
      <c r="E7" s="106"/>
      <c r="F7" s="105" t="s">
        <v>126</v>
      </c>
      <c r="G7" s="105"/>
      <c r="H7" s="107" t="s">
        <v>10</v>
      </c>
      <c r="I7" s="106"/>
      <c r="J7" s="106"/>
      <c r="K7" s="108" t="s">
        <v>127</v>
      </c>
      <c r="L7" s="108"/>
      <c r="M7" s="108"/>
      <c r="N7" s="253" t="s">
        <v>507</v>
      </c>
      <c r="O7" s="254"/>
      <c r="P7" s="254"/>
      <c r="Q7" s="96"/>
      <c r="R7" s="97"/>
      <c r="S7" s="60"/>
      <c r="T7" s="60"/>
      <c r="U7" s="38"/>
    </row>
    <row r="8" spans="1:21">
      <c r="A8" s="101"/>
      <c r="B8" s="56"/>
      <c r="C8" s="56"/>
      <c r="D8" s="56"/>
      <c r="E8" s="56"/>
      <c r="F8" s="56"/>
      <c r="G8" s="56"/>
      <c r="H8" s="56"/>
      <c r="I8" s="56"/>
      <c r="J8" s="56"/>
      <c r="K8" s="56"/>
      <c r="L8" s="56"/>
      <c r="M8" s="56"/>
      <c r="N8" s="56"/>
      <c r="O8" s="56"/>
      <c r="P8" s="56"/>
      <c r="Q8" s="56"/>
      <c r="R8" s="102"/>
      <c r="S8" s="61"/>
      <c r="T8" s="61"/>
      <c r="U8" s="38"/>
    </row>
    <row r="9" spans="1:21" ht="15">
      <c r="A9" s="66"/>
      <c r="B9" s="67" t="s">
        <v>129</v>
      </c>
      <c r="C9" s="67"/>
      <c r="D9" s="259" t="s">
        <v>226</v>
      </c>
      <c r="E9" s="260"/>
      <c r="F9" s="51" t="s">
        <v>130</v>
      </c>
      <c r="G9" s="7">
        <f ca="1">INDIRECT(ADDRESS(MATCH($D9,Daten_RaumwHeizlast!$E$4:$E$50,0)+3,6,1,0,"Daten_RaumwHeizlast"),0)</f>
        <v>24</v>
      </c>
      <c r="H9" s="42" t="s">
        <v>1</v>
      </c>
      <c r="J9" s="42"/>
      <c r="L9" s="67"/>
      <c r="M9" s="67" t="s">
        <v>131</v>
      </c>
      <c r="N9" s="67"/>
      <c r="O9" s="67" t="s">
        <v>466</v>
      </c>
      <c r="P9" s="31" t="s">
        <v>461</v>
      </c>
      <c r="Q9" s="67">
        <f ca="1">INDIRECT(ADDRESS(MATCH(P9,Daten_RaumwHeizlast!K4:K10,0)+3,12,1,0,"Daten_RaumwHeizlast"),FALSE)</f>
        <v>0</v>
      </c>
      <c r="R9" s="68"/>
      <c r="S9" s="50"/>
      <c r="T9" s="50"/>
      <c r="U9" s="38"/>
    </row>
    <row r="10" spans="1:21" ht="15">
      <c r="A10" s="66"/>
      <c r="B10" s="62"/>
      <c r="C10" s="62"/>
      <c r="D10" s="62"/>
      <c r="E10" s="62"/>
      <c r="F10" s="62"/>
      <c r="G10" s="62"/>
      <c r="H10" s="62"/>
      <c r="J10" s="62"/>
      <c r="L10" s="62"/>
      <c r="M10" s="208" t="s">
        <v>487</v>
      </c>
      <c r="N10" s="62"/>
      <c r="P10" s="205"/>
      <c r="Q10" s="208" t="s">
        <v>501</v>
      </c>
      <c r="R10" s="103"/>
      <c r="S10" s="50"/>
      <c r="T10" s="31"/>
      <c r="U10" s="38"/>
    </row>
    <row r="11" spans="1:21" ht="15">
      <c r="A11" s="66"/>
      <c r="B11" s="67" t="s">
        <v>132</v>
      </c>
      <c r="C11" s="67"/>
      <c r="D11" s="67"/>
      <c r="E11" s="67"/>
      <c r="F11" s="67"/>
      <c r="G11" s="67"/>
      <c r="H11" s="67"/>
      <c r="J11" s="67"/>
      <c r="L11" s="67"/>
      <c r="M11" s="67" t="s">
        <v>133</v>
      </c>
      <c r="N11" s="67"/>
      <c r="O11" s="51" t="s">
        <v>134</v>
      </c>
      <c r="P11" s="31" t="s">
        <v>463</v>
      </c>
      <c r="Q11" s="67">
        <f ca="1">INDIRECT(ADDRESS(MATCH(P11,Daten_RaumwHeizlast!O4:O12,0)+3,16,1,0,"Daten_RaumwHeizlast"),FALSE)</f>
        <v>0.5</v>
      </c>
      <c r="S11" s="210" t="s">
        <v>502</v>
      </c>
      <c r="T11" s="37" t="str">
        <f ca="1">IF(T10&lt;&gt;"",INDIRECT(ADDRESS(MATCH(T10,Lueftungstabelle!C5:C45,0)+4,94,1,1,"Lueftungstabelle"),TRUE),"")</f>
        <v/>
      </c>
      <c r="U11" s="38"/>
    </row>
    <row r="12" spans="1:21">
      <c r="A12" s="66"/>
      <c r="B12" s="62"/>
      <c r="C12" s="62"/>
      <c r="D12" s="62"/>
      <c r="E12" s="62"/>
      <c r="F12" s="62"/>
      <c r="G12" s="62"/>
      <c r="H12" s="62"/>
      <c r="J12" s="62"/>
      <c r="L12" s="62"/>
      <c r="M12" s="62"/>
      <c r="N12" s="62"/>
      <c r="O12" s="62"/>
      <c r="P12" s="62"/>
      <c r="Q12" s="62"/>
      <c r="R12" s="103"/>
      <c r="S12" s="37"/>
      <c r="T12" s="37"/>
      <c r="U12" s="38"/>
    </row>
    <row r="13" spans="1:21" ht="15">
      <c r="A13" s="66"/>
      <c r="B13" s="42" t="s">
        <v>135</v>
      </c>
      <c r="C13" s="42"/>
      <c r="D13" s="42"/>
      <c r="E13" s="42"/>
      <c r="F13" s="51" t="s">
        <v>136</v>
      </c>
      <c r="G13" s="109" t="s">
        <v>137</v>
      </c>
      <c r="H13" s="42" t="s">
        <v>4</v>
      </c>
      <c r="J13" s="42"/>
      <c r="L13" s="67"/>
      <c r="M13" s="50" t="s">
        <v>138</v>
      </c>
      <c r="N13" s="67"/>
      <c r="O13" s="51" t="s">
        <v>139</v>
      </c>
      <c r="P13" s="31">
        <v>0</v>
      </c>
      <c r="Q13" s="43" t="s">
        <v>140</v>
      </c>
      <c r="S13" s="37"/>
      <c r="T13" s="37"/>
      <c r="U13" s="38"/>
    </row>
    <row r="14" spans="1:21">
      <c r="A14" s="66"/>
      <c r="B14" s="62"/>
      <c r="C14" s="62"/>
      <c r="D14" s="62"/>
      <c r="E14" s="62"/>
      <c r="F14" s="62"/>
      <c r="G14" s="62"/>
      <c r="H14" s="62"/>
      <c r="J14" s="62"/>
      <c r="L14" s="62"/>
      <c r="M14" s="62"/>
      <c r="N14" s="62"/>
      <c r="O14" s="62"/>
      <c r="P14" s="62"/>
      <c r="Q14" s="62"/>
      <c r="R14" s="103"/>
      <c r="S14" s="37"/>
      <c r="T14" s="37"/>
      <c r="U14" s="38"/>
    </row>
    <row r="15" spans="1:21">
      <c r="A15" s="66"/>
      <c r="B15" s="42" t="s">
        <v>141</v>
      </c>
      <c r="C15" s="42"/>
      <c r="D15" s="42"/>
      <c r="E15" s="42"/>
      <c r="F15" s="51" t="s">
        <v>142</v>
      </c>
      <c r="G15" s="109" t="s">
        <v>137</v>
      </c>
      <c r="H15" s="42" t="s">
        <v>4</v>
      </c>
      <c r="J15" s="42"/>
      <c r="L15" s="67"/>
      <c r="M15" s="67" t="s">
        <v>143</v>
      </c>
      <c r="N15" s="67"/>
      <c r="O15" s="67"/>
      <c r="P15" s="67"/>
      <c r="Q15" s="67"/>
      <c r="R15" s="68"/>
      <c r="S15" s="37"/>
      <c r="T15" s="37"/>
      <c r="U15" s="38"/>
    </row>
    <row r="16" spans="1:21">
      <c r="A16" s="66"/>
      <c r="B16" s="62"/>
      <c r="C16" s="62"/>
      <c r="D16" s="62"/>
      <c r="E16" s="62"/>
      <c r="F16" s="62"/>
      <c r="G16" s="62"/>
      <c r="H16" s="62"/>
      <c r="J16" s="62"/>
      <c r="L16" s="62"/>
      <c r="M16" s="62"/>
      <c r="N16" s="62"/>
      <c r="O16" s="62"/>
      <c r="P16" s="62"/>
      <c r="Q16" s="62"/>
      <c r="R16" s="103"/>
      <c r="S16" s="37"/>
      <c r="T16" s="37"/>
      <c r="U16" s="38"/>
    </row>
    <row r="17" spans="1:24" ht="15">
      <c r="A17" s="66"/>
      <c r="B17" s="42" t="s">
        <v>144</v>
      </c>
      <c r="C17" s="42"/>
      <c r="D17" s="42"/>
      <c r="E17" s="42"/>
      <c r="F17" s="51" t="s">
        <v>145</v>
      </c>
      <c r="G17" s="31"/>
      <c r="H17" s="42" t="s">
        <v>146</v>
      </c>
      <c r="J17" s="42"/>
      <c r="L17" s="42"/>
      <c r="M17" s="50" t="s">
        <v>147</v>
      </c>
      <c r="N17" s="42"/>
      <c r="O17" s="51" t="s">
        <v>148</v>
      </c>
      <c r="P17" s="31">
        <v>0</v>
      </c>
      <c r="Q17" s="43" t="s">
        <v>149</v>
      </c>
      <c r="S17" s="37"/>
      <c r="T17" s="37"/>
      <c r="U17" s="38"/>
      <c r="V17" s="36"/>
      <c r="W17" s="36"/>
      <c r="X17" s="36"/>
    </row>
    <row r="18" spans="1:24">
      <c r="A18" s="66"/>
      <c r="B18" s="62"/>
      <c r="C18" s="62"/>
      <c r="D18" s="62"/>
      <c r="E18" s="62"/>
      <c r="F18" s="62"/>
      <c r="G18" s="62"/>
      <c r="H18" s="62"/>
      <c r="J18" s="62"/>
      <c r="L18" s="42"/>
      <c r="M18" s="42"/>
      <c r="N18" s="42"/>
      <c r="O18" s="42"/>
      <c r="P18" s="42"/>
      <c r="Q18" s="42"/>
      <c r="R18" s="43"/>
      <c r="S18" s="42"/>
      <c r="T18" s="42"/>
      <c r="U18" s="38"/>
      <c r="V18" s="36"/>
      <c r="W18" s="36"/>
      <c r="X18" s="36"/>
    </row>
    <row r="19" spans="1:24" ht="15">
      <c r="A19" s="66"/>
      <c r="B19" s="42" t="s">
        <v>150</v>
      </c>
      <c r="C19" s="42"/>
      <c r="D19" s="42"/>
      <c r="E19" s="42"/>
      <c r="F19" s="51" t="s">
        <v>151</v>
      </c>
      <c r="G19" s="31"/>
      <c r="H19" s="42" t="s">
        <v>4</v>
      </c>
      <c r="J19" s="42"/>
      <c r="L19" s="42"/>
      <c r="M19" s="50" t="s">
        <v>206</v>
      </c>
      <c r="N19" s="42"/>
      <c r="O19" s="42"/>
      <c r="P19" s="31"/>
      <c r="Q19" s="42"/>
      <c r="R19" s="43"/>
      <c r="S19" s="42"/>
      <c r="T19" s="42"/>
      <c r="U19" s="38"/>
      <c r="V19" s="36"/>
      <c r="W19" s="36"/>
      <c r="X19" s="36"/>
    </row>
    <row r="20" spans="1:24">
      <c r="A20" s="66"/>
      <c r="B20" s="62"/>
      <c r="C20" s="62"/>
      <c r="D20" s="62"/>
      <c r="E20" s="62"/>
      <c r="F20" s="62"/>
      <c r="G20" s="62"/>
      <c r="H20" s="62"/>
      <c r="J20" s="62"/>
      <c r="K20" s="42"/>
      <c r="L20" s="42"/>
      <c r="M20" s="42"/>
      <c r="N20" s="42"/>
      <c r="O20" s="42"/>
      <c r="P20" s="42"/>
      <c r="Q20" s="42"/>
      <c r="R20" s="43"/>
      <c r="S20" s="42"/>
      <c r="T20" s="42"/>
      <c r="U20" s="38"/>
      <c r="V20" s="36"/>
      <c r="W20" s="36"/>
      <c r="X20" s="36"/>
    </row>
    <row r="21" spans="1:24" ht="15">
      <c r="A21" s="66"/>
      <c r="B21" s="42" t="s">
        <v>152</v>
      </c>
      <c r="C21" s="42"/>
      <c r="D21" s="42"/>
      <c r="E21" s="42"/>
      <c r="F21" s="51" t="s">
        <v>153</v>
      </c>
      <c r="G21" s="31"/>
      <c r="H21" s="42" t="s">
        <v>4</v>
      </c>
      <c r="J21" s="42"/>
      <c r="K21" s="42"/>
      <c r="L21" s="42"/>
      <c r="M21" s="50" t="s">
        <v>503</v>
      </c>
      <c r="N21" s="42"/>
      <c r="O21" s="42"/>
      <c r="P21" s="211">
        <f ca="1">IF(P10=Daten!AP3,Verteilerzuleitungen!A21,IF(P10=Daten!AP4,INDIRECT(ADDRESS(MATCH(T10,Lueftungstabelle!C5:C45,0)+1,6,1,0,"Ergebnistabelle"),FALSE),IF(P10=Daten!AP5,Lueftungstabelle!CU46,IF(P10=Daten!AM4,Daten_RaumwHeizlast!F8+(G9-Daten_RaumwHeizlast!F8)*Eingabetabelle!K8,Daten_RaumwHeizlast!F8))))</f>
        <v>-12</v>
      </c>
      <c r="Q21" s="153" t="s">
        <v>1</v>
      </c>
      <c r="R21" s="43"/>
      <c r="S21" s="42"/>
      <c r="T21" s="42"/>
      <c r="U21" s="38"/>
      <c r="V21" s="36"/>
      <c r="W21" s="36"/>
      <c r="X21" s="36"/>
    </row>
    <row r="22" spans="1:24">
      <c r="A22" s="66"/>
      <c r="B22" s="62"/>
      <c r="C22" s="62"/>
      <c r="D22" s="62"/>
      <c r="E22" s="62"/>
      <c r="F22" s="62"/>
      <c r="G22" s="62"/>
      <c r="H22" s="62"/>
      <c r="J22" s="62"/>
      <c r="K22" s="42"/>
      <c r="L22" s="42"/>
      <c r="M22" s="42"/>
      <c r="N22" s="42"/>
      <c r="O22" s="42"/>
      <c r="P22" s="42"/>
      <c r="Q22" s="42"/>
      <c r="R22" s="43"/>
      <c r="S22" s="42"/>
      <c r="T22" s="42"/>
      <c r="U22" s="38"/>
      <c r="V22" s="36"/>
      <c r="W22" s="36"/>
      <c r="X22" s="36"/>
    </row>
    <row r="23" spans="1:24">
      <c r="A23" s="66"/>
      <c r="B23" s="42" t="s">
        <v>154</v>
      </c>
      <c r="C23" s="42"/>
      <c r="D23" s="42"/>
      <c r="E23" s="42"/>
      <c r="F23" s="51" t="s">
        <v>155</v>
      </c>
      <c r="G23" s="69">
        <f>G19-G21</f>
        <v>0</v>
      </c>
      <c r="H23" s="42" t="s">
        <v>4</v>
      </c>
      <c r="J23" s="42"/>
      <c r="K23" s="42"/>
      <c r="L23" s="42"/>
      <c r="M23" s="42"/>
      <c r="N23" s="42"/>
      <c r="O23" s="42"/>
      <c r="P23" s="42"/>
      <c r="Q23" s="42"/>
      <c r="R23" s="43"/>
      <c r="S23" s="42"/>
      <c r="T23" s="42"/>
      <c r="U23" s="38"/>
      <c r="V23" s="36"/>
      <c r="W23" s="36"/>
      <c r="X23" s="36"/>
    </row>
    <row r="24" spans="1:24">
      <c r="A24" s="66"/>
      <c r="B24" s="62"/>
      <c r="C24" s="62"/>
      <c r="D24" s="62"/>
      <c r="E24" s="62"/>
      <c r="F24" s="62"/>
      <c r="G24" s="62"/>
      <c r="H24" s="62"/>
      <c r="J24" s="62"/>
      <c r="K24" s="42"/>
      <c r="L24" s="42"/>
      <c r="M24" s="42"/>
      <c r="N24" s="42"/>
      <c r="O24" s="42"/>
      <c r="P24" s="42"/>
      <c r="Q24" s="42"/>
      <c r="R24" s="43"/>
      <c r="S24" s="42"/>
      <c r="T24" s="42"/>
      <c r="U24" s="38"/>
      <c r="V24" s="36"/>
      <c r="W24" s="36"/>
      <c r="X24" s="36"/>
    </row>
    <row r="25" spans="1:24">
      <c r="A25" s="66"/>
      <c r="B25" s="42" t="s">
        <v>156</v>
      </c>
      <c r="C25" s="42"/>
      <c r="D25" s="42"/>
      <c r="E25" s="42"/>
      <c r="F25" s="51" t="s">
        <v>157</v>
      </c>
      <c r="G25" s="69">
        <f>G23*G17</f>
        <v>0</v>
      </c>
      <c r="H25" s="42" t="s">
        <v>158</v>
      </c>
      <c r="J25" s="42"/>
      <c r="K25" s="42"/>
      <c r="L25" s="42"/>
      <c r="M25" s="42"/>
      <c r="N25" s="42"/>
      <c r="O25" s="42"/>
      <c r="P25" s="42"/>
      <c r="Q25" s="42"/>
      <c r="R25" s="43"/>
      <c r="S25" s="37"/>
      <c r="T25" s="37"/>
      <c r="U25" s="38"/>
      <c r="V25" s="36"/>
      <c r="W25" s="36"/>
      <c r="X25" s="36"/>
    </row>
    <row r="26" spans="1:24">
      <c r="A26" s="110"/>
      <c r="B26" s="81"/>
      <c r="C26" s="81"/>
      <c r="D26" s="81"/>
      <c r="E26" s="81"/>
      <c r="F26" s="81"/>
      <c r="G26" s="81"/>
      <c r="H26" s="81"/>
      <c r="I26" s="81"/>
      <c r="J26" s="81"/>
      <c r="K26" s="86"/>
      <c r="L26" s="86"/>
      <c r="M26" s="86"/>
      <c r="N26" s="86"/>
      <c r="O26" s="86"/>
      <c r="P26" s="86"/>
      <c r="Q26" s="86"/>
      <c r="R26" s="87"/>
      <c r="S26" s="62"/>
      <c r="T26" s="62"/>
      <c r="U26" s="38"/>
      <c r="V26" s="36"/>
      <c r="W26" s="36"/>
      <c r="X26" s="36"/>
    </row>
    <row r="27" spans="1:24">
      <c r="A27" s="83"/>
      <c r="B27" s="83"/>
      <c r="C27" s="83"/>
      <c r="D27" s="83"/>
      <c r="E27" s="83"/>
      <c r="F27" s="83"/>
      <c r="G27" s="83"/>
      <c r="H27" s="83"/>
      <c r="I27" s="83"/>
      <c r="J27" s="83"/>
      <c r="K27" s="83"/>
      <c r="L27" s="83"/>
      <c r="M27" s="83"/>
      <c r="N27" s="83"/>
      <c r="O27" s="83"/>
      <c r="P27" s="83"/>
      <c r="Q27" s="83"/>
      <c r="R27" s="83"/>
      <c r="S27" s="37"/>
      <c r="T27" s="37"/>
      <c r="U27" s="38"/>
      <c r="V27" s="36"/>
      <c r="W27" s="36"/>
      <c r="X27" s="36"/>
    </row>
    <row r="28" spans="1:24" ht="65">
      <c r="A28" s="169" t="s">
        <v>159</v>
      </c>
      <c r="B28" s="170" t="s">
        <v>562</v>
      </c>
      <c r="C28" s="171" t="s">
        <v>160</v>
      </c>
      <c r="D28" s="171" t="s">
        <v>161</v>
      </c>
      <c r="E28" s="171" t="s">
        <v>162</v>
      </c>
      <c r="F28" s="171" t="s">
        <v>163</v>
      </c>
      <c r="G28" s="171" t="s">
        <v>164</v>
      </c>
      <c r="H28" s="171" t="s">
        <v>165</v>
      </c>
      <c r="I28" s="171" t="s">
        <v>166</v>
      </c>
      <c r="J28" s="172" t="s">
        <v>238</v>
      </c>
      <c r="K28" s="172" t="s">
        <v>221</v>
      </c>
      <c r="L28" s="173" t="s">
        <v>223</v>
      </c>
      <c r="M28" s="173" t="s">
        <v>220</v>
      </c>
      <c r="N28" s="171" t="s">
        <v>167</v>
      </c>
      <c r="O28" s="174" t="s">
        <v>168</v>
      </c>
      <c r="P28" s="173" t="s">
        <v>169</v>
      </c>
      <c r="Q28" s="171" t="s">
        <v>170</v>
      </c>
      <c r="R28" s="173" t="s">
        <v>171</v>
      </c>
      <c r="S28" s="37"/>
      <c r="T28" s="37"/>
      <c r="U28" s="36"/>
      <c r="V28" s="36"/>
      <c r="W28" s="36"/>
      <c r="X28" s="40"/>
    </row>
    <row r="29" spans="1:24">
      <c r="A29" s="111"/>
      <c r="B29" s="112"/>
      <c r="C29" s="46"/>
      <c r="D29" s="46" t="s">
        <v>172</v>
      </c>
      <c r="E29" s="48" t="s">
        <v>173</v>
      </c>
      <c r="F29" s="48" t="s">
        <v>174</v>
      </c>
      <c r="G29" s="48" t="s">
        <v>175</v>
      </c>
      <c r="H29" s="48" t="s">
        <v>176</v>
      </c>
      <c r="I29" s="39" t="s">
        <v>177</v>
      </c>
      <c r="J29" s="111"/>
      <c r="K29" s="124" t="s">
        <v>222</v>
      </c>
      <c r="L29" s="48" t="s">
        <v>178</v>
      </c>
      <c r="M29" s="123" t="s">
        <v>56</v>
      </c>
      <c r="N29" s="48" t="s">
        <v>56</v>
      </c>
      <c r="O29" s="39" t="s">
        <v>179</v>
      </c>
      <c r="P29" s="48" t="s">
        <v>180</v>
      </c>
      <c r="Q29" s="48" t="s">
        <v>181</v>
      </c>
      <c r="R29" s="48" t="s">
        <v>182</v>
      </c>
      <c r="S29" s="37"/>
      <c r="T29" s="37"/>
      <c r="U29" s="38"/>
      <c r="V29" s="38"/>
      <c r="W29" s="38"/>
      <c r="X29" s="38"/>
    </row>
    <row r="30" spans="1:24">
      <c r="A30" s="113"/>
      <c r="B30" s="114"/>
      <c r="C30" s="47"/>
      <c r="D30" s="47"/>
      <c r="E30" s="39" t="s">
        <v>183</v>
      </c>
      <c r="F30" s="45"/>
      <c r="G30" s="39" t="s">
        <v>184</v>
      </c>
      <c r="H30" s="52"/>
      <c r="I30" s="45"/>
      <c r="J30" s="45"/>
      <c r="K30" s="48" t="s">
        <v>140</v>
      </c>
      <c r="L30" s="48" t="s">
        <v>140</v>
      </c>
      <c r="M30" s="39"/>
      <c r="N30" s="39" t="s">
        <v>185</v>
      </c>
      <c r="O30" s="52"/>
      <c r="P30" s="45"/>
      <c r="Q30" s="48" t="s">
        <v>186</v>
      </c>
      <c r="R30" s="48" t="s">
        <v>57</v>
      </c>
      <c r="S30" s="37"/>
      <c r="T30" s="37"/>
      <c r="U30" s="38"/>
      <c r="V30" s="38"/>
      <c r="W30" s="38"/>
      <c r="X30" s="38"/>
    </row>
    <row r="31" spans="1:24" ht="15">
      <c r="A31" s="31" t="s">
        <v>137</v>
      </c>
      <c r="B31" s="73">
        <f ca="1">INDIRECT(ADDRESS(MATCH($M31,Daten_RaumwHeizlast!$A$4:$A$50,0)+3,3,1,0,"Daten_RaumwHeizlast"),0)*D31*I31</f>
        <v>0</v>
      </c>
      <c r="C31" s="31"/>
      <c r="D31" s="31"/>
      <c r="E31" s="31"/>
      <c r="F31" s="31"/>
      <c r="G31" s="71">
        <f>E31*F31</f>
        <v>0</v>
      </c>
      <c r="H31" s="31"/>
      <c r="I31" s="71">
        <f>G31-H31</f>
        <v>0</v>
      </c>
      <c r="J31" s="31" t="s">
        <v>226</v>
      </c>
      <c r="K31" s="73">
        <f ca="1">INDIRECT(ADDRESS(MATCH($J31,Daten_RaumwHeizlast!$E$4:$E$50,0)+3,6,1,0,"Daten_RaumwHeizlast"),0)</f>
        <v>24</v>
      </c>
      <c r="L31" s="7">
        <f ca="1">$G$9-$K31</f>
        <v>0</v>
      </c>
      <c r="M31" s="31" t="s">
        <v>215</v>
      </c>
      <c r="N31" s="73">
        <f ca="1">INDIRECT(ADDRESS(MATCH($M31,Daten_RaumwHeizlast!$A$4:$A$50,0)+3,2,1,0,"Daten_RaumwHeizlast"),0)</f>
        <v>99</v>
      </c>
      <c r="O31" s="31">
        <v>0.1</v>
      </c>
      <c r="P31" s="72">
        <f ca="1">O31+N31</f>
        <v>99.1</v>
      </c>
      <c r="Q31" s="70">
        <f ca="1">P31*I31*D31</f>
        <v>0</v>
      </c>
      <c r="R31" s="36">
        <f ca="1">Q31*L31</f>
        <v>0</v>
      </c>
      <c r="S31" s="58"/>
      <c r="T31" s="58"/>
      <c r="U31" s="38"/>
      <c r="V31" s="38"/>
      <c r="W31" s="38"/>
      <c r="X31" s="38"/>
    </row>
    <row r="32" spans="1:24" ht="15">
      <c r="A32" s="31" t="s">
        <v>137</v>
      </c>
      <c r="B32" s="73">
        <f ca="1">INDIRECT(ADDRESS(MATCH($M32,Daten_RaumwHeizlast!$A$4:$A$50,0)+3,3,1,0,"Daten_RaumwHeizlast"),0)*D32*I32</f>
        <v>0</v>
      </c>
      <c r="C32" s="31"/>
      <c r="D32" s="31"/>
      <c r="E32" s="31"/>
      <c r="F32" s="31"/>
      <c r="G32" s="71">
        <f t="shared" ref="G32:G50" si="0">E32*F32</f>
        <v>0</v>
      </c>
      <c r="H32" s="31"/>
      <c r="I32" s="71">
        <f t="shared" ref="I32:I50" si="1">G32-H32</f>
        <v>0</v>
      </c>
      <c r="J32" s="31" t="s">
        <v>226</v>
      </c>
      <c r="K32" s="73">
        <f ca="1">INDIRECT(ADDRESS(MATCH($J32,Daten_RaumwHeizlast!$E$4:$E$50,0)+3,6,1,0,"Daten_RaumwHeizlast"),0)</f>
        <v>24</v>
      </c>
      <c r="L32" s="7">
        <f t="shared" ref="L32:L50" ca="1" si="2">$G$9-$K32</f>
        <v>0</v>
      </c>
      <c r="M32" s="31" t="s">
        <v>215</v>
      </c>
      <c r="N32" s="73">
        <f ca="1">INDIRECT(ADDRESS(MATCH($M32,Daten_RaumwHeizlast!$A$4:$A$50,0)+3,2,1,0,"Daten_RaumwHeizlast"),0)</f>
        <v>99</v>
      </c>
      <c r="O32" s="31">
        <v>0.1</v>
      </c>
      <c r="P32" s="72">
        <f t="shared" ref="P32:P50" ca="1" si="3">O32+N32</f>
        <v>99.1</v>
      </c>
      <c r="Q32" s="70">
        <f t="shared" ref="Q32:Q50" ca="1" si="4">P32*I32*D32</f>
        <v>0</v>
      </c>
      <c r="R32" s="36">
        <f ca="1">Q32*L32</f>
        <v>0</v>
      </c>
      <c r="S32" s="58"/>
      <c r="T32" s="58"/>
      <c r="U32" s="38"/>
      <c r="V32" s="38"/>
      <c r="W32" s="38"/>
      <c r="X32" s="38"/>
    </row>
    <row r="33" spans="1:24" ht="15">
      <c r="A33" s="31" t="s">
        <v>137</v>
      </c>
      <c r="B33" s="73">
        <f ca="1">INDIRECT(ADDRESS(MATCH($M33,Daten_RaumwHeizlast!$A$4:$A$50,0)+3,3,1,0,"Daten_RaumwHeizlast"),0)*D33*I33</f>
        <v>0</v>
      </c>
      <c r="C33" s="31"/>
      <c r="D33" s="31"/>
      <c r="E33" s="31"/>
      <c r="F33" s="31"/>
      <c r="G33" s="71">
        <f t="shared" si="0"/>
        <v>0</v>
      </c>
      <c r="H33" s="31"/>
      <c r="I33" s="71">
        <f t="shared" si="1"/>
        <v>0</v>
      </c>
      <c r="J33" s="31" t="s">
        <v>226</v>
      </c>
      <c r="K33" s="73">
        <f ca="1">INDIRECT(ADDRESS(MATCH($J33,Daten_RaumwHeizlast!$E$4:$E$50,0)+3,6,1,0,"Daten_RaumwHeizlast"),0)</f>
        <v>24</v>
      </c>
      <c r="L33" s="7">
        <f t="shared" ca="1" si="2"/>
        <v>0</v>
      </c>
      <c r="M33" s="31" t="s">
        <v>215</v>
      </c>
      <c r="N33" s="73">
        <f ca="1">INDIRECT(ADDRESS(MATCH($M33,Daten_RaumwHeizlast!$A$4:$A$50,0)+3,2,1,0,"Daten_RaumwHeizlast"),0)</f>
        <v>99</v>
      </c>
      <c r="O33" s="31">
        <v>0.1</v>
      </c>
      <c r="P33" s="72">
        <f t="shared" ca="1" si="3"/>
        <v>99.1</v>
      </c>
      <c r="Q33" s="70">
        <f t="shared" ca="1" si="4"/>
        <v>0</v>
      </c>
      <c r="R33" s="36">
        <f t="shared" ref="R33:R50" ca="1" si="5">Q33*L33</f>
        <v>0</v>
      </c>
      <c r="S33" s="58"/>
      <c r="T33" s="58"/>
      <c r="U33" s="38"/>
      <c r="V33" s="38"/>
      <c r="W33" s="38"/>
      <c r="X33" s="38"/>
    </row>
    <row r="34" spans="1:24" ht="15">
      <c r="A34" s="31" t="s">
        <v>137</v>
      </c>
      <c r="B34" s="73">
        <f ca="1">INDIRECT(ADDRESS(MATCH($M34,Daten_RaumwHeizlast!$A$4:$A$50,0)+3,3,1,0,"Daten_RaumwHeizlast"),0)*D34*I34</f>
        <v>0</v>
      </c>
      <c r="C34" s="31"/>
      <c r="D34" s="31"/>
      <c r="E34" s="31"/>
      <c r="F34" s="31"/>
      <c r="G34" s="71">
        <f t="shared" si="0"/>
        <v>0</v>
      </c>
      <c r="H34" s="31"/>
      <c r="I34" s="71">
        <f t="shared" si="1"/>
        <v>0</v>
      </c>
      <c r="J34" s="31" t="s">
        <v>226</v>
      </c>
      <c r="K34" s="73">
        <f ca="1">INDIRECT(ADDRESS(MATCH($J34,Daten_RaumwHeizlast!$E$4:$E$50,0)+3,6,1,0,"Daten_RaumwHeizlast"),0)</f>
        <v>24</v>
      </c>
      <c r="L34" s="7">
        <f t="shared" ca="1" si="2"/>
        <v>0</v>
      </c>
      <c r="M34" s="31" t="s">
        <v>215</v>
      </c>
      <c r="N34" s="73">
        <f ca="1">INDIRECT(ADDRESS(MATCH($M34,Daten_RaumwHeizlast!$A$4:$A$50,0)+3,2,1,0,"Daten_RaumwHeizlast"),0)</f>
        <v>99</v>
      </c>
      <c r="O34" s="31">
        <v>0.1</v>
      </c>
      <c r="P34" s="72">
        <f t="shared" ca="1" si="3"/>
        <v>99.1</v>
      </c>
      <c r="Q34" s="70">
        <f t="shared" ca="1" si="4"/>
        <v>0</v>
      </c>
      <c r="R34" s="36">
        <f t="shared" ca="1" si="5"/>
        <v>0</v>
      </c>
      <c r="S34" s="58"/>
      <c r="T34" s="58"/>
      <c r="U34" s="38"/>
      <c r="V34" s="38"/>
      <c r="W34" s="38"/>
      <c r="X34" s="38"/>
    </row>
    <row r="35" spans="1:24" ht="15">
      <c r="A35" s="31"/>
      <c r="B35" s="73">
        <f ca="1">INDIRECT(ADDRESS(MATCH($M35,Daten_RaumwHeizlast!$A$4:$A$50,0)+3,3,1,0,"Daten_RaumwHeizlast"),0)*D35*I35</f>
        <v>0</v>
      </c>
      <c r="C35" s="31"/>
      <c r="D35" s="31"/>
      <c r="E35" s="31"/>
      <c r="F35" s="31"/>
      <c r="G35" s="71">
        <f t="shared" si="0"/>
        <v>0</v>
      </c>
      <c r="H35" s="31"/>
      <c r="I35" s="71">
        <f t="shared" si="1"/>
        <v>0</v>
      </c>
      <c r="J35" s="31" t="s">
        <v>226</v>
      </c>
      <c r="K35" s="73">
        <f ca="1">INDIRECT(ADDRESS(MATCH($J35,Daten_RaumwHeizlast!$E$4:$E$50,0)+3,6,1,0,"Daten_RaumwHeizlast"),0)</f>
        <v>24</v>
      </c>
      <c r="L35" s="7">
        <f t="shared" ca="1" si="2"/>
        <v>0</v>
      </c>
      <c r="M35" s="31" t="s">
        <v>215</v>
      </c>
      <c r="N35" s="73">
        <f ca="1">INDIRECT(ADDRESS(MATCH($M35,Daten_RaumwHeizlast!$A$4:$A$50,0)+3,2,1,0,"Daten_RaumwHeizlast"),0)</f>
        <v>99</v>
      </c>
      <c r="O35" s="31">
        <v>0.1</v>
      </c>
      <c r="P35" s="72">
        <f t="shared" ca="1" si="3"/>
        <v>99.1</v>
      </c>
      <c r="Q35" s="70">
        <f t="shared" ca="1" si="4"/>
        <v>0</v>
      </c>
      <c r="R35" s="36">
        <f t="shared" ca="1" si="5"/>
        <v>0</v>
      </c>
      <c r="S35" s="58"/>
      <c r="T35" s="58"/>
      <c r="U35" s="38"/>
      <c r="V35" s="38"/>
      <c r="W35" s="38"/>
      <c r="X35" s="38"/>
    </row>
    <row r="36" spans="1:24" ht="15">
      <c r="A36" s="31"/>
      <c r="B36" s="73">
        <f ca="1">INDIRECT(ADDRESS(MATCH($M36,Daten_RaumwHeizlast!$A$4:$A$50,0)+3,3,1,0,"Daten_RaumwHeizlast"),0)*D36*I36</f>
        <v>0</v>
      </c>
      <c r="C36" s="31"/>
      <c r="D36" s="31"/>
      <c r="E36" s="31"/>
      <c r="F36" s="31"/>
      <c r="G36" s="71">
        <f t="shared" si="0"/>
        <v>0</v>
      </c>
      <c r="H36" s="31"/>
      <c r="I36" s="71">
        <f t="shared" si="1"/>
        <v>0</v>
      </c>
      <c r="J36" s="31" t="s">
        <v>226</v>
      </c>
      <c r="K36" s="73">
        <f ca="1">INDIRECT(ADDRESS(MATCH($J36,Daten_RaumwHeizlast!$E$4:$E$50,0)+3,6,1,0,"Daten_RaumwHeizlast"),0)</f>
        <v>24</v>
      </c>
      <c r="L36" s="7">
        <f t="shared" ca="1" si="2"/>
        <v>0</v>
      </c>
      <c r="M36" s="31" t="s">
        <v>215</v>
      </c>
      <c r="N36" s="73">
        <f ca="1">INDIRECT(ADDRESS(MATCH($M36,Daten_RaumwHeizlast!$A$4:$A$50,0)+3,2,1,0,"Daten_RaumwHeizlast"),0)</f>
        <v>99</v>
      </c>
      <c r="O36" s="31">
        <v>0.1</v>
      </c>
      <c r="P36" s="72">
        <f t="shared" ca="1" si="3"/>
        <v>99.1</v>
      </c>
      <c r="Q36" s="70">
        <f t="shared" ca="1" si="4"/>
        <v>0</v>
      </c>
      <c r="R36" s="36">
        <f t="shared" ca="1" si="5"/>
        <v>0</v>
      </c>
      <c r="S36" s="58"/>
      <c r="T36" s="58"/>
      <c r="U36" s="38"/>
      <c r="V36" s="38"/>
      <c r="W36" s="38"/>
      <c r="X36" s="38"/>
    </row>
    <row r="37" spans="1:24" ht="15">
      <c r="A37" s="31"/>
      <c r="B37" s="73">
        <f ca="1">INDIRECT(ADDRESS(MATCH($M37,Daten_RaumwHeizlast!$A$4:$A$50,0)+3,3,1,0,"Daten_RaumwHeizlast"),0)*D37*I37</f>
        <v>0</v>
      </c>
      <c r="C37" s="31"/>
      <c r="D37" s="31"/>
      <c r="E37" s="31"/>
      <c r="F37" s="31"/>
      <c r="G37" s="71">
        <f t="shared" si="0"/>
        <v>0</v>
      </c>
      <c r="H37" s="31"/>
      <c r="I37" s="71">
        <f t="shared" si="1"/>
        <v>0</v>
      </c>
      <c r="J37" s="31" t="s">
        <v>226</v>
      </c>
      <c r="K37" s="73">
        <f ca="1">INDIRECT(ADDRESS(MATCH($J37,Daten_RaumwHeizlast!$E$4:$E$50,0)+3,6,1,0,"Daten_RaumwHeizlast"),0)</f>
        <v>24</v>
      </c>
      <c r="L37" s="7">
        <f t="shared" ca="1" si="2"/>
        <v>0</v>
      </c>
      <c r="M37" s="31" t="s">
        <v>215</v>
      </c>
      <c r="N37" s="73">
        <f ca="1">INDIRECT(ADDRESS(MATCH($M37,Daten_RaumwHeizlast!$A$4:$A$50,0)+3,2,1,0,"Daten_RaumwHeizlast"),0)</f>
        <v>99</v>
      </c>
      <c r="O37" s="31">
        <v>0.1</v>
      </c>
      <c r="P37" s="72">
        <f t="shared" ca="1" si="3"/>
        <v>99.1</v>
      </c>
      <c r="Q37" s="70">
        <f t="shared" ca="1" si="4"/>
        <v>0</v>
      </c>
      <c r="R37" s="36">
        <f t="shared" ca="1" si="5"/>
        <v>0</v>
      </c>
      <c r="S37" s="58"/>
      <c r="T37" s="58"/>
      <c r="U37" s="38"/>
      <c r="V37" s="38"/>
      <c r="W37" s="38"/>
      <c r="X37" s="38"/>
    </row>
    <row r="38" spans="1:24" ht="15">
      <c r="A38" s="31"/>
      <c r="B38" s="73">
        <f ca="1">INDIRECT(ADDRESS(MATCH($M38,Daten_RaumwHeizlast!$A$4:$A$50,0)+3,3,1,0,"Daten_RaumwHeizlast"),0)*D38*I38</f>
        <v>0</v>
      </c>
      <c r="C38" s="31"/>
      <c r="D38" s="31"/>
      <c r="E38" s="31"/>
      <c r="F38" s="31"/>
      <c r="G38" s="71">
        <f t="shared" si="0"/>
        <v>0</v>
      </c>
      <c r="H38" s="31"/>
      <c r="I38" s="71">
        <f t="shared" si="1"/>
        <v>0</v>
      </c>
      <c r="J38" s="31" t="s">
        <v>226</v>
      </c>
      <c r="K38" s="73">
        <f ca="1">INDIRECT(ADDRESS(MATCH($J38,Daten_RaumwHeizlast!$E$4:$E$50,0)+3,6,1,0,"Daten_RaumwHeizlast"),0)</f>
        <v>24</v>
      </c>
      <c r="L38" s="7">
        <f t="shared" ca="1" si="2"/>
        <v>0</v>
      </c>
      <c r="M38" s="31" t="s">
        <v>215</v>
      </c>
      <c r="N38" s="73">
        <f ca="1">INDIRECT(ADDRESS(MATCH($M38,Daten_RaumwHeizlast!$A$4:$A$50,0)+3,2,1,0,"Daten_RaumwHeizlast"),0)</f>
        <v>99</v>
      </c>
      <c r="O38" s="31">
        <v>0.1</v>
      </c>
      <c r="P38" s="72">
        <f t="shared" ca="1" si="3"/>
        <v>99.1</v>
      </c>
      <c r="Q38" s="70">
        <f t="shared" ca="1" si="4"/>
        <v>0</v>
      </c>
      <c r="R38" s="36">
        <f t="shared" ca="1" si="5"/>
        <v>0</v>
      </c>
      <c r="S38" s="58"/>
      <c r="T38" s="58"/>
      <c r="U38" s="38"/>
      <c r="V38" s="38"/>
      <c r="W38" s="38"/>
      <c r="X38" s="38"/>
    </row>
    <row r="39" spans="1:24" ht="15">
      <c r="A39" s="31"/>
      <c r="B39" s="73">
        <f ca="1">INDIRECT(ADDRESS(MATCH($M39,Daten_RaumwHeizlast!$A$4:$A$50,0)+3,3,1,0,"Daten_RaumwHeizlast"),0)*D39*I39</f>
        <v>0</v>
      </c>
      <c r="C39" s="31"/>
      <c r="D39" s="31"/>
      <c r="E39" s="31"/>
      <c r="F39" s="31"/>
      <c r="G39" s="71">
        <f t="shared" si="0"/>
        <v>0</v>
      </c>
      <c r="H39" s="31"/>
      <c r="I39" s="71">
        <f t="shared" si="1"/>
        <v>0</v>
      </c>
      <c r="J39" s="31" t="s">
        <v>226</v>
      </c>
      <c r="K39" s="73">
        <f ca="1">INDIRECT(ADDRESS(MATCH($J39,Daten_RaumwHeizlast!$E$4:$E$50,0)+3,6,1,0,"Daten_RaumwHeizlast"),0)</f>
        <v>24</v>
      </c>
      <c r="L39" s="7">
        <f t="shared" ca="1" si="2"/>
        <v>0</v>
      </c>
      <c r="M39" s="31" t="s">
        <v>215</v>
      </c>
      <c r="N39" s="73">
        <f ca="1">INDIRECT(ADDRESS(MATCH($M39,Daten_RaumwHeizlast!$A$4:$A$50,0)+3,2,1,0,"Daten_RaumwHeizlast"),0)</f>
        <v>99</v>
      </c>
      <c r="O39" s="31">
        <v>0.1</v>
      </c>
      <c r="P39" s="72">
        <f t="shared" ca="1" si="3"/>
        <v>99.1</v>
      </c>
      <c r="Q39" s="70">
        <f t="shared" ca="1" si="4"/>
        <v>0</v>
      </c>
      <c r="R39" s="36">
        <f t="shared" ca="1" si="5"/>
        <v>0</v>
      </c>
      <c r="S39" s="58"/>
      <c r="T39" s="58"/>
      <c r="U39" s="38"/>
      <c r="V39" s="38"/>
      <c r="W39" s="38"/>
      <c r="X39" s="38"/>
    </row>
    <row r="40" spans="1:24" ht="15">
      <c r="A40" s="31"/>
      <c r="B40" s="73">
        <f ca="1">INDIRECT(ADDRESS(MATCH($M40,Daten_RaumwHeizlast!$A$4:$A$50,0)+3,3,1,0,"Daten_RaumwHeizlast"),0)*D40*I40</f>
        <v>0</v>
      </c>
      <c r="C40" s="31"/>
      <c r="D40" s="31"/>
      <c r="E40" s="31"/>
      <c r="F40" s="31"/>
      <c r="G40" s="71">
        <f t="shared" si="0"/>
        <v>0</v>
      </c>
      <c r="H40" s="31"/>
      <c r="I40" s="71">
        <f t="shared" si="1"/>
        <v>0</v>
      </c>
      <c r="J40" s="31" t="s">
        <v>226</v>
      </c>
      <c r="K40" s="73">
        <f ca="1">INDIRECT(ADDRESS(MATCH($J40,Daten_RaumwHeizlast!$E$4:$E$50,0)+3,6,1,0,"Daten_RaumwHeizlast"),0)</f>
        <v>24</v>
      </c>
      <c r="L40" s="7">
        <f t="shared" ca="1" si="2"/>
        <v>0</v>
      </c>
      <c r="M40" s="31" t="s">
        <v>215</v>
      </c>
      <c r="N40" s="73">
        <f ca="1">INDIRECT(ADDRESS(MATCH($M40,Daten_RaumwHeizlast!$A$4:$A$50,0)+3,2,1,0,"Daten_RaumwHeizlast"),0)</f>
        <v>99</v>
      </c>
      <c r="O40" s="31">
        <v>0.1</v>
      </c>
      <c r="P40" s="72">
        <f t="shared" ca="1" si="3"/>
        <v>99.1</v>
      </c>
      <c r="Q40" s="70">
        <f t="shared" ca="1" si="4"/>
        <v>0</v>
      </c>
      <c r="R40" s="36">
        <f t="shared" ca="1" si="5"/>
        <v>0</v>
      </c>
      <c r="S40" s="58"/>
      <c r="T40" s="58"/>
      <c r="U40" s="38"/>
      <c r="V40" s="38"/>
      <c r="W40" s="38"/>
      <c r="X40" s="38"/>
    </row>
    <row r="41" spans="1:24" ht="15">
      <c r="A41" s="31"/>
      <c r="B41" s="73">
        <f ca="1">INDIRECT(ADDRESS(MATCH($M41,Daten_RaumwHeizlast!$A$4:$A$50,0)+3,3,1,0,"Daten_RaumwHeizlast"),0)*D41*I41</f>
        <v>0</v>
      </c>
      <c r="C41" s="31"/>
      <c r="D41" s="31"/>
      <c r="E41" s="31"/>
      <c r="F41" s="31"/>
      <c r="G41" s="71">
        <f t="shared" si="0"/>
        <v>0</v>
      </c>
      <c r="H41" s="31"/>
      <c r="I41" s="71">
        <f t="shared" si="1"/>
        <v>0</v>
      </c>
      <c r="J41" s="31" t="s">
        <v>226</v>
      </c>
      <c r="K41" s="73">
        <f ca="1">INDIRECT(ADDRESS(MATCH($J41,Daten_RaumwHeizlast!$E$4:$E$50,0)+3,6,1,0,"Daten_RaumwHeizlast"),0)</f>
        <v>24</v>
      </c>
      <c r="L41" s="7">
        <f t="shared" ca="1" si="2"/>
        <v>0</v>
      </c>
      <c r="M41" s="31" t="s">
        <v>215</v>
      </c>
      <c r="N41" s="73">
        <f ca="1">INDIRECT(ADDRESS(MATCH($M41,Daten_RaumwHeizlast!$A$4:$A$50,0)+3,2,1,0,"Daten_RaumwHeizlast"),0)</f>
        <v>99</v>
      </c>
      <c r="O41" s="31">
        <v>0.1</v>
      </c>
      <c r="P41" s="72">
        <f t="shared" ca="1" si="3"/>
        <v>99.1</v>
      </c>
      <c r="Q41" s="70">
        <f t="shared" ca="1" si="4"/>
        <v>0</v>
      </c>
      <c r="R41" s="36">
        <f t="shared" ca="1" si="5"/>
        <v>0</v>
      </c>
      <c r="S41" s="58"/>
      <c r="T41" s="58"/>
      <c r="U41" s="38"/>
      <c r="V41" s="38"/>
      <c r="W41" s="38"/>
      <c r="X41" s="38"/>
    </row>
    <row r="42" spans="1:24" ht="15">
      <c r="A42" s="31"/>
      <c r="B42" s="73">
        <f ca="1">INDIRECT(ADDRESS(MATCH($M42,Daten_RaumwHeizlast!$A$4:$A$50,0)+3,3,1,0,"Daten_RaumwHeizlast"),0)*D42*I42</f>
        <v>0</v>
      </c>
      <c r="C42" s="31"/>
      <c r="D42" s="31"/>
      <c r="E42" s="31"/>
      <c r="F42" s="31"/>
      <c r="G42" s="71">
        <f t="shared" si="0"/>
        <v>0</v>
      </c>
      <c r="H42" s="31"/>
      <c r="I42" s="71">
        <f t="shared" si="1"/>
        <v>0</v>
      </c>
      <c r="J42" s="31" t="s">
        <v>226</v>
      </c>
      <c r="K42" s="73">
        <f ca="1">INDIRECT(ADDRESS(MATCH($J42,Daten_RaumwHeizlast!$E$4:$E$50,0)+3,6,1,0,"Daten_RaumwHeizlast"),0)</f>
        <v>24</v>
      </c>
      <c r="L42" s="7">
        <f t="shared" ca="1" si="2"/>
        <v>0</v>
      </c>
      <c r="M42" s="31" t="s">
        <v>215</v>
      </c>
      <c r="N42" s="73">
        <f ca="1">INDIRECT(ADDRESS(MATCH($M42,Daten_RaumwHeizlast!$A$4:$A$50,0)+3,2,1,0,"Daten_RaumwHeizlast"),0)</f>
        <v>99</v>
      </c>
      <c r="O42" s="31">
        <v>0.1</v>
      </c>
      <c r="P42" s="72">
        <f t="shared" ca="1" si="3"/>
        <v>99.1</v>
      </c>
      <c r="Q42" s="70">
        <f t="shared" ca="1" si="4"/>
        <v>0</v>
      </c>
      <c r="R42" s="36">
        <f t="shared" ca="1" si="5"/>
        <v>0</v>
      </c>
      <c r="S42" s="58"/>
      <c r="T42" s="58"/>
      <c r="U42" s="38"/>
      <c r="V42" s="38"/>
      <c r="W42" s="38"/>
      <c r="X42" s="38"/>
    </row>
    <row r="43" spans="1:24" ht="15">
      <c r="A43" s="31"/>
      <c r="B43" s="73">
        <f ca="1">INDIRECT(ADDRESS(MATCH($M43,Daten_RaumwHeizlast!$A$4:$A$50,0)+3,3,1,0,"Daten_RaumwHeizlast"),0)*D43*I43</f>
        <v>0</v>
      </c>
      <c r="C43" s="31"/>
      <c r="D43" s="31"/>
      <c r="E43" s="31"/>
      <c r="F43" s="31"/>
      <c r="G43" s="71">
        <f t="shared" si="0"/>
        <v>0</v>
      </c>
      <c r="H43" s="31"/>
      <c r="I43" s="71">
        <f t="shared" si="1"/>
        <v>0</v>
      </c>
      <c r="J43" s="31" t="s">
        <v>226</v>
      </c>
      <c r="K43" s="73">
        <f ca="1">INDIRECT(ADDRESS(MATCH($J43,Daten_RaumwHeizlast!$E$4:$E$50,0)+3,6,1,0,"Daten_RaumwHeizlast"),0)</f>
        <v>24</v>
      </c>
      <c r="L43" s="7">
        <f t="shared" ca="1" si="2"/>
        <v>0</v>
      </c>
      <c r="M43" s="31" t="s">
        <v>215</v>
      </c>
      <c r="N43" s="73">
        <f ca="1">INDIRECT(ADDRESS(MATCH($M43,Daten_RaumwHeizlast!$A$4:$A$50,0)+3,2,1,0,"Daten_RaumwHeizlast"),0)</f>
        <v>99</v>
      </c>
      <c r="O43" s="31">
        <v>0.1</v>
      </c>
      <c r="P43" s="72">
        <f t="shared" ca="1" si="3"/>
        <v>99.1</v>
      </c>
      <c r="Q43" s="70">
        <f t="shared" ca="1" si="4"/>
        <v>0</v>
      </c>
      <c r="R43" s="36">
        <f t="shared" ca="1" si="5"/>
        <v>0</v>
      </c>
      <c r="S43" s="58"/>
      <c r="T43" s="58"/>
      <c r="U43" s="38"/>
      <c r="V43" s="38"/>
      <c r="W43" s="38"/>
      <c r="X43" s="38"/>
    </row>
    <row r="44" spans="1:24" ht="15">
      <c r="A44" s="31"/>
      <c r="B44" s="73">
        <f ca="1">INDIRECT(ADDRESS(MATCH($M44,Daten_RaumwHeizlast!$A$4:$A$50,0)+3,3,1,0,"Daten_RaumwHeizlast"),0)*D44*I44</f>
        <v>0</v>
      </c>
      <c r="C44" s="31"/>
      <c r="D44" s="31"/>
      <c r="E44" s="31"/>
      <c r="F44" s="31"/>
      <c r="G44" s="71">
        <f t="shared" si="0"/>
        <v>0</v>
      </c>
      <c r="H44" s="31"/>
      <c r="I44" s="71">
        <f t="shared" si="1"/>
        <v>0</v>
      </c>
      <c r="J44" s="31" t="s">
        <v>226</v>
      </c>
      <c r="K44" s="73">
        <f ca="1">INDIRECT(ADDRESS(MATCH($J44,Daten_RaumwHeizlast!$E$4:$E$50,0)+3,6,1,0,"Daten_RaumwHeizlast"),0)</f>
        <v>24</v>
      </c>
      <c r="L44" s="7">
        <f t="shared" ca="1" si="2"/>
        <v>0</v>
      </c>
      <c r="M44" s="31" t="s">
        <v>215</v>
      </c>
      <c r="N44" s="73">
        <f ca="1">INDIRECT(ADDRESS(MATCH($M44,Daten_RaumwHeizlast!$A$4:$A$50,0)+3,2,1,0,"Daten_RaumwHeizlast"),0)</f>
        <v>99</v>
      </c>
      <c r="O44" s="31">
        <v>0.1</v>
      </c>
      <c r="P44" s="72">
        <f t="shared" ca="1" si="3"/>
        <v>99.1</v>
      </c>
      <c r="Q44" s="70">
        <f t="shared" ca="1" si="4"/>
        <v>0</v>
      </c>
      <c r="R44" s="36">
        <f t="shared" ca="1" si="5"/>
        <v>0</v>
      </c>
      <c r="S44" s="58"/>
      <c r="T44" s="58"/>
      <c r="U44" s="38"/>
      <c r="V44" s="38"/>
      <c r="W44" s="38"/>
      <c r="X44" s="38"/>
    </row>
    <row r="45" spans="1:24" ht="15">
      <c r="A45" s="31"/>
      <c r="B45" s="73">
        <f ca="1">INDIRECT(ADDRESS(MATCH($M45,Daten_RaumwHeizlast!$A$4:$A$50,0)+3,3,1,0,"Daten_RaumwHeizlast"),0)*D45*I45</f>
        <v>0</v>
      </c>
      <c r="C45" s="31"/>
      <c r="D45" s="31"/>
      <c r="E45" s="31"/>
      <c r="F45" s="31"/>
      <c r="G45" s="71">
        <f t="shared" si="0"/>
        <v>0</v>
      </c>
      <c r="H45" s="31"/>
      <c r="I45" s="71">
        <f t="shared" si="1"/>
        <v>0</v>
      </c>
      <c r="J45" s="31" t="s">
        <v>226</v>
      </c>
      <c r="K45" s="73">
        <f ca="1">INDIRECT(ADDRESS(MATCH($J45,Daten_RaumwHeizlast!$E$4:$E$50,0)+3,6,1,0,"Daten_RaumwHeizlast"),0)</f>
        <v>24</v>
      </c>
      <c r="L45" s="7">
        <f t="shared" ca="1" si="2"/>
        <v>0</v>
      </c>
      <c r="M45" s="31" t="s">
        <v>215</v>
      </c>
      <c r="N45" s="73">
        <f ca="1">INDIRECT(ADDRESS(MATCH($M45,Daten_RaumwHeizlast!$A$4:$A$50,0)+3,2,1,0,"Daten_RaumwHeizlast"),0)</f>
        <v>99</v>
      </c>
      <c r="O45" s="31">
        <v>0.1</v>
      </c>
      <c r="P45" s="72">
        <f t="shared" ca="1" si="3"/>
        <v>99.1</v>
      </c>
      <c r="Q45" s="70">
        <f t="shared" ca="1" si="4"/>
        <v>0</v>
      </c>
      <c r="R45" s="36">
        <f t="shared" ca="1" si="5"/>
        <v>0</v>
      </c>
      <c r="S45" s="58"/>
      <c r="T45" s="58"/>
      <c r="U45" s="38"/>
      <c r="V45" s="38"/>
      <c r="W45" s="38"/>
      <c r="X45" s="38"/>
    </row>
    <row r="46" spans="1:24" ht="15">
      <c r="A46" s="31"/>
      <c r="B46" s="73">
        <f ca="1">INDIRECT(ADDRESS(MATCH($M46,Daten_RaumwHeizlast!$A$4:$A$50,0)+3,3,1,0,"Daten_RaumwHeizlast"),0)*D46*I46</f>
        <v>0</v>
      </c>
      <c r="C46" s="31"/>
      <c r="D46" s="31"/>
      <c r="E46" s="31"/>
      <c r="F46" s="31"/>
      <c r="G46" s="71">
        <f t="shared" si="0"/>
        <v>0</v>
      </c>
      <c r="H46" s="31"/>
      <c r="I46" s="71">
        <f t="shared" si="1"/>
        <v>0</v>
      </c>
      <c r="J46" s="31" t="s">
        <v>226</v>
      </c>
      <c r="K46" s="73">
        <f ca="1">INDIRECT(ADDRESS(MATCH($J46,Daten_RaumwHeizlast!$E$4:$E$50,0)+3,6,1,0,"Daten_RaumwHeizlast"),0)</f>
        <v>24</v>
      </c>
      <c r="L46" s="7">
        <f t="shared" ca="1" si="2"/>
        <v>0</v>
      </c>
      <c r="M46" s="31" t="s">
        <v>215</v>
      </c>
      <c r="N46" s="73">
        <f ca="1">INDIRECT(ADDRESS(MATCH($M46,Daten_RaumwHeizlast!$A$4:$A$50,0)+3,2,1,0,"Daten_RaumwHeizlast"),0)</f>
        <v>99</v>
      </c>
      <c r="O46" s="31">
        <v>0.1</v>
      </c>
      <c r="P46" s="72">
        <f t="shared" ca="1" si="3"/>
        <v>99.1</v>
      </c>
      <c r="Q46" s="70">
        <f t="shared" ca="1" si="4"/>
        <v>0</v>
      </c>
      <c r="R46" s="36">
        <f t="shared" ca="1" si="5"/>
        <v>0</v>
      </c>
      <c r="S46" s="58"/>
      <c r="T46" s="58"/>
      <c r="U46" s="38"/>
      <c r="V46" s="38"/>
      <c r="W46" s="38"/>
      <c r="X46" s="38"/>
    </row>
    <row r="47" spans="1:24" ht="15">
      <c r="A47" s="31"/>
      <c r="B47" s="73">
        <f ca="1">INDIRECT(ADDRESS(MATCH($M47,Daten_RaumwHeizlast!$A$4:$A$50,0)+3,3,1,0,"Daten_RaumwHeizlast"),0)*D47*I47</f>
        <v>0</v>
      </c>
      <c r="C47" s="31"/>
      <c r="D47" s="31"/>
      <c r="E47" s="31"/>
      <c r="F47" s="31"/>
      <c r="G47" s="71">
        <f t="shared" si="0"/>
        <v>0</v>
      </c>
      <c r="H47" s="31"/>
      <c r="I47" s="71">
        <f t="shared" si="1"/>
        <v>0</v>
      </c>
      <c r="J47" s="31" t="s">
        <v>226</v>
      </c>
      <c r="K47" s="73">
        <f ca="1">INDIRECT(ADDRESS(MATCH($J47,Daten_RaumwHeizlast!$E$4:$E$50,0)+3,6,1,0,"Daten_RaumwHeizlast"),0)</f>
        <v>24</v>
      </c>
      <c r="L47" s="7">
        <f t="shared" ca="1" si="2"/>
        <v>0</v>
      </c>
      <c r="M47" s="31" t="s">
        <v>215</v>
      </c>
      <c r="N47" s="73">
        <f ca="1">INDIRECT(ADDRESS(MATCH($M47,Daten_RaumwHeizlast!$A$4:$A$50,0)+3,2,1,0,"Daten_RaumwHeizlast"),0)</f>
        <v>99</v>
      </c>
      <c r="O47" s="31">
        <v>0.1</v>
      </c>
      <c r="P47" s="72">
        <f t="shared" ca="1" si="3"/>
        <v>99.1</v>
      </c>
      <c r="Q47" s="70">
        <f t="shared" ca="1" si="4"/>
        <v>0</v>
      </c>
      <c r="R47" s="36">
        <f t="shared" ca="1" si="5"/>
        <v>0</v>
      </c>
      <c r="S47" s="58"/>
      <c r="T47" s="58"/>
      <c r="U47" s="38"/>
      <c r="V47" s="38"/>
      <c r="W47" s="38"/>
      <c r="X47" s="38"/>
    </row>
    <row r="48" spans="1:24" ht="15">
      <c r="A48" s="31"/>
      <c r="B48" s="73">
        <f ca="1">INDIRECT(ADDRESS(MATCH($M48,Daten_RaumwHeizlast!$A$4:$A$50,0)+3,3,1,0,"Daten_RaumwHeizlast"),0)*D48*I48</f>
        <v>0</v>
      </c>
      <c r="C48" s="31"/>
      <c r="D48" s="31"/>
      <c r="E48" s="31"/>
      <c r="F48" s="31"/>
      <c r="G48" s="71">
        <f t="shared" si="0"/>
        <v>0</v>
      </c>
      <c r="H48" s="31"/>
      <c r="I48" s="71">
        <f t="shared" si="1"/>
        <v>0</v>
      </c>
      <c r="J48" s="31" t="s">
        <v>226</v>
      </c>
      <c r="K48" s="73">
        <f ca="1">INDIRECT(ADDRESS(MATCH($J48,Daten_RaumwHeizlast!$E$4:$E$50,0)+3,6,1,0,"Daten_RaumwHeizlast"),0)</f>
        <v>24</v>
      </c>
      <c r="L48" s="7">
        <f t="shared" ca="1" si="2"/>
        <v>0</v>
      </c>
      <c r="M48" s="31" t="s">
        <v>215</v>
      </c>
      <c r="N48" s="73">
        <f ca="1">INDIRECT(ADDRESS(MATCH($M48,Daten_RaumwHeizlast!$A$4:$A$50,0)+3,2,1,0,"Daten_RaumwHeizlast"),0)</f>
        <v>99</v>
      </c>
      <c r="O48" s="31">
        <v>0.1</v>
      </c>
      <c r="P48" s="72">
        <f t="shared" ca="1" si="3"/>
        <v>99.1</v>
      </c>
      <c r="Q48" s="70">
        <f t="shared" ca="1" si="4"/>
        <v>0</v>
      </c>
      <c r="R48" s="36">
        <f t="shared" ca="1" si="5"/>
        <v>0</v>
      </c>
      <c r="S48" s="58"/>
      <c r="T48" s="58"/>
      <c r="U48" s="38"/>
      <c r="V48" s="38"/>
      <c r="W48" s="38"/>
      <c r="X48" s="38"/>
    </row>
    <row r="49" spans="1:24" ht="15">
      <c r="A49" s="31"/>
      <c r="B49" s="73">
        <f ca="1">INDIRECT(ADDRESS(MATCH($M49,Daten_RaumwHeizlast!$A$4:$A$50,0)+3,3,1,0,"Daten_RaumwHeizlast"),0)*D49*I49</f>
        <v>0</v>
      </c>
      <c r="C49" s="31"/>
      <c r="D49" s="31"/>
      <c r="E49" s="31"/>
      <c r="F49" s="31"/>
      <c r="G49" s="71">
        <f t="shared" si="0"/>
        <v>0</v>
      </c>
      <c r="H49" s="31"/>
      <c r="I49" s="71">
        <f t="shared" si="1"/>
        <v>0</v>
      </c>
      <c r="J49" s="31" t="s">
        <v>226</v>
      </c>
      <c r="K49" s="73">
        <f ca="1">INDIRECT(ADDRESS(MATCH($J49,Daten_RaumwHeizlast!$E$4:$E$50,0)+3,6,1,0,"Daten_RaumwHeizlast"),0)</f>
        <v>24</v>
      </c>
      <c r="L49" s="7">
        <f t="shared" ca="1" si="2"/>
        <v>0</v>
      </c>
      <c r="M49" s="31" t="s">
        <v>215</v>
      </c>
      <c r="N49" s="73">
        <f ca="1">INDIRECT(ADDRESS(MATCH($M49,Daten_RaumwHeizlast!$A$4:$A$50,0)+3,2,1,0,"Daten_RaumwHeizlast"),0)</f>
        <v>99</v>
      </c>
      <c r="O49" s="31">
        <v>0.1</v>
      </c>
      <c r="P49" s="72">
        <f t="shared" ca="1" si="3"/>
        <v>99.1</v>
      </c>
      <c r="Q49" s="70">
        <f t="shared" ca="1" si="4"/>
        <v>0</v>
      </c>
      <c r="R49" s="36">
        <f t="shared" ca="1" si="5"/>
        <v>0</v>
      </c>
      <c r="S49" s="58"/>
      <c r="T49" s="58"/>
      <c r="U49" s="38"/>
      <c r="V49" s="38"/>
      <c r="W49" s="38"/>
      <c r="X49" s="38"/>
    </row>
    <row r="50" spans="1:24" ht="15">
      <c r="A50" s="31"/>
      <c r="B50" s="73">
        <f ca="1">INDIRECT(ADDRESS(MATCH($M50,Daten_RaumwHeizlast!$A$4:$A$50,0)+3,3,1,0,"Daten_RaumwHeizlast"),0)*D50*I50</f>
        <v>0</v>
      </c>
      <c r="C50" s="31"/>
      <c r="D50" s="31"/>
      <c r="E50" s="31"/>
      <c r="F50" s="31"/>
      <c r="G50" s="71">
        <f t="shared" si="0"/>
        <v>0</v>
      </c>
      <c r="H50" s="31"/>
      <c r="I50" s="71">
        <f t="shared" si="1"/>
        <v>0</v>
      </c>
      <c r="J50" s="31" t="s">
        <v>226</v>
      </c>
      <c r="K50" s="73">
        <f ca="1">INDIRECT(ADDRESS(MATCH($J50,Daten_RaumwHeizlast!$E$4:$E$50,0)+3,6,1,0,"Daten_RaumwHeizlast"),0)</f>
        <v>24</v>
      </c>
      <c r="L50" s="7">
        <f t="shared" ca="1" si="2"/>
        <v>0</v>
      </c>
      <c r="M50" s="31" t="s">
        <v>215</v>
      </c>
      <c r="N50" s="73">
        <f ca="1">INDIRECT(ADDRESS(MATCH($M50,Daten_RaumwHeizlast!$A$4:$A$50,0)+3,2,1,0,"Daten_RaumwHeizlast"),0)</f>
        <v>99</v>
      </c>
      <c r="O50" s="31">
        <v>0.1</v>
      </c>
      <c r="P50" s="72">
        <f t="shared" ca="1" si="3"/>
        <v>99.1</v>
      </c>
      <c r="Q50" s="70">
        <f t="shared" ca="1" si="4"/>
        <v>0</v>
      </c>
      <c r="R50" s="36">
        <f t="shared" ca="1" si="5"/>
        <v>0</v>
      </c>
      <c r="S50" s="58"/>
      <c r="T50" s="58"/>
      <c r="U50" s="38"/>
      <c r="V50" s="38"/>
      <c r="W50" s="38"/>
      <c r="X50" s="38"/>
    </row>
    <row r="51" spans="1:24" ht="15">
      <c r="A51" s="44"/>
      <c r="B51" s="213">
        <f ca="1">SUM(B31:B50)</f>
        <v>0</v>
      </c>
      <c r="C51" s="94"/>
      <c r="D51" s="94"/>
      <c r="E51" s="94"/>
      <c r="F51" s="94"/>
      <c r="G51" s="94"/>
      <c r="H51" s="115" t="s">
        <v>190</v>
      </c>
      <c r="I51" s="116"/>
      <c r="J51" s="115"/>
      <c r="K51" s="117"/>
      <c r="L51" s="74"/>
      <c r="M51" s="74"/>
      <c r="N51" s="74"/>
      <c r="O51" s="74"/>
      <c r="P51" s="74"/>
      <c r="Q51" s="80">
        <f ca="1">SUM(Q31:Q50)</f>
        <v>0</v>
      </c>
      <c r="R51" s="80">
        <f ca="1">SUM(R31:R50)</f>
        <v>0</v>
      </c>
      <c r="S51" s="63"/>
      <c r="T51" s="58"/>
      <c r="U51" s="38"/>
      <c r="V51" s="38"/>
      <c r="W51" s="38"/>
      <c r="X51" s="38"/>
    </row>
    <row r="52" spans="1:24">
      <c r="A52" s="83"/>
      <c r="B52" s="83"/>
      <c r="C52" s="83"/>
      <c r="D52" s="83"/>
      <c r="E52" s="83"/>
      <c r="F52" s="83"/>
      <c r="G52" s="83"/>
      <c r="H52" s="83"/>
      <c r="I52" s="83"/>
      <c r="J52" s="83"/>
      <c r="K52" s="83"/>
      <c r="L52" s="83"/>
      <c r="M52" s="83"/>
      <c r="N52" s="83"/>
      <c r="O52" s="83"/>
      <c r="P52" s="83"/>
      <c r="Q52" s="83"/>
      <c r="R52" s="83"/>
      <c r="S52" s="37"/>
      <c r="T52" s="37"/>
      <c r="U52" s="38"/>
      <c r="V52" s="38"/>
      <c r="W52" s="38"/>
      <c r="X52" s="38"/>
    </row>
    <row r="53" spans="1:24">
      <c r="A53" s="101"/>
      <c r="B53" s="56"/>
      <c r="C53" s="56"/>
      <c r="D53" s="56"/>
      <c r="E53" s="56"/>
      <c r="F53" s="56"/>
      <c r="G53" s="56"/>
      <c r="H53" s="56"/>
      <c r="I53" s="56"/>
      <c r="J53" s="56"/>
      <c r="K53" s="56"/>
      <c r="L53" s="56"/>
      <c r="M53" s="56"/>
      <c r="N53" s="56"/>
      <c r="O53" s="56"/>
      <c r="P53" s="56"/>
      <c r="Q53" s="56"/>
      <c r="R53" s="102"/>
      <c r="S53" s="37"/>
      <c r="T53" s="37"/>
      <c r="U53" s="38"/>
      <c r="V53" s="38"/>
      <c r="W53" s="38"/>
      <c r="X53" s="38"/>
    </row>
    <row r="54" spans="1:24">
      <c r="A54" s="55"/>
      <c r="B54" s="42" t="s">
        <v>191</v>
      </c>
      <c r="C54" s="42"/>
      <c r="D54" s="42"/>
      <c r="E54" s="51" t="s">
        <v>192</v>
      </c>
      <c r="F54" s="69">
        <f ca="1">MAX(G25*Q11,Q9)</f>
        <v>0</v>
      </c>
      <c r="G54" s="69"/>
      <c r="H54" s="42" t="s">
        <v>193</v>
      </c>
      <c r="I54" s="62"/>
      <c r="J54" s="62"/>
      <c r="K54" s="62"/>
      <c r="L54" s="62"/>
      <c r="M54" s="62"/>
      <c r="N54" s="62"/>
      <c r="O54" s="62"/>
      <c r="P54" s="62"/>
      <c r="Q54" s="62"/>
      <c r="R54" s="103"/>
      <c r="S54" s="64"/>
      <c r="T54" s="64"/>
      <c r="U54" s="38"/>
      <c r="V54" s="38"/>
      <c r="W54" s="38"/>
      <c r="X54" s="38"/>
    </row>
    <row r="55" spans="1:24">
      <c r="A55" s="85"/>
      <c r="B55" s="86"/>
      <c r="C55" s="86"/>
      <c r="D55" s="86"/>
      <c r="E55" s="86"/>
      <c r="F55" s="86"/>
      <c r="G55" s="86"/>
      <c r="H55" s="86"/>
      <c r="I55" s="86"/>
      <c r="J55" s="86"/>
      <c r="K55" s="86"/>
      <c r="L55" s="86"/>
      <c r="M55" s="86"/>
      <c r="N55" s="86"/>
      <c r="O55" s="86"/>
      <c r="P55" s="86"/>
      <c r="Q55" s="86"/>
      <c r="R55" s="87"/>
      <c r="S55" s="42"/>
      <c r="T55" s="42"/>
      <c r="U55" s="36"/>
      <c r="V55" s="36"/>
      <c r="W55" s="36"/>
      <c r="X55" s="36"/>
    </row>
    <row r="56" spans="1:24" ht="15">
      <c r="A56" s="49"/>
      <c r="B56" s="94" t="s">
        <v>194</v>
      </c>
      <c r="C56" s="94"/>
      <c r="D56" s="94"/>
      <c r="E56" s="94"/>
      <c r="F56" s="94"/>
      <c r="G56" s="94"/>
      <c r="H56" s="115" t="s">
        <v>195</v>
      </c>
      <c r="I56" s="116"/>
      <c r="J56" s="115"/>
      <c r="K56" s="117"/>
      <c r="L56" s="74"/>
      <c r="M56" s="74"/>
      <c r="N56" s="74"/>
      <c r="O56" s="74"/>
      <c r="P56" s="118"/>
      <c r="Q56" s="75"/>
      <c r="R56" s="79">
        <f ca="1">F54*(G9-P21)*1290/3600</f>
        <v>0</v>
      </c>
      <c r="S56" s="63"/>
      <c r="T56" s="58"/>
      <c r="U56" s="36"/>
      <c r="V56" s="36"/>
      <c r="W56" s="36"/>
      <c r="X56" s="36"/>
    </row>
    <row r="57" spans="1:24">
      <c r="A57" s="88"/>
      <c r="B57" s="84"/>
      <c r="C57" s="84"/>
      <c r="D57" s="84"/>
      <c r="E57" s="84"/>
      <c r="F57" s="84"/>
      <c r="G57" s="84"/>
      <c r="H57" s="84"/>
      <c r="I57" s="84"/>
      <c r="J57" s="84"/>
      <c r="K57" s="84"/>
      <c r="L57" s="84"/>
      <c r="M57" s="84"/>
      <c r="N57" s="84"/>
      <c r="O57" s="84"/>
      <c r="P57" s="84"/>
      <c r="Q57" s="84"/>
      <c r="R57" s="89"/>
      <c r="S57" s="42"/>
      <c r="T57" s="42"/>
      <c r="U57" s="36"/>
      <c r="V57" s="36"/>
      <c r="W57" s="36"/>
      <c r="X57" s="36"/>
    </row>
    <row r="58" spans="1:24" ht="15">
      <c r="A58" s="49"/>
      <c r="B58" s="94" t="s">
        <v>196</v>
      </c>
      <c r="C58" s="94"/>
      <c r="D58" s="94"/>
      <c r="E58" s="94"/>
      <c r="F58" s="94"/>
      <c r="G58" s="94"/>
      <c r="H58" s="115" t="s">
        <v>197</v>
      </c>
      <c r="I58" s="116"/>
      <c r="J58" s="115"/>
      <c r="K58" s="39" t="s">
        <v>198</v>
      </c>
      <c r="L58" s="76"/>
      <c r="M58" s="76">
        <f>IF(G25&gt;0,R58/G25,0)</f>
        <v>0</v>
      </c>
      <c r="N58" s="52" t="s">
        <v>199</v>
      </c>
      <c r="O58" s="39" t="s">
        <v>198</v>
      </c>
      <c r="P58" s="74">
        <f>IF(G17&gt;0,R58/G17,0)</f>
        <v>0</v>
      </c>
      <c r="Q58" s="52" t="s">
        <v>199</v>
      </c>
      <c r="R58" s="78">
        <f ca="1">R56+R51</f>
        <v>0</v>
      </c>
      <c r="S58" s="58"/>
      <c r="T58" s="58"/>
      <c r="U58" s="36"/>
      <c r="V58" s="36"/>
      <c r="W58" s="36"/>
      <c r="X58" s="36"/>
    </row>
    <row r="59" spans="1:24">
      <c r="A59" s="84"/>
      <c r="B59" s="84"/>
      <c r="C59" s="84"/>
      <c r="D59" s="84"/>
      <c r="E59" s="84"/>
      <c r="F59" s="84"/>
      <c r="G59" s="84"/>
      <c r="H59" s="84"/>
      <c r="I59" s="84"/>
      <c r="J59" s="84"/>
      <c r="K59" s="84"/>
      <c r="L59" s="84"/>
      <c r="M59" s="84"/>
      <c r="N59" s="84"/>
      <c r="O59" s="84"/>
      <c r="P59" s="84"/>
      <c r="Q59" s="84"/>
      <c r="R59" s="84"/>
      <c r="S59" s="42"/>
      <c r="T59" s="42"/>
      <c r="U59" s="36"/>
      <c r="V59" s="36"/>
      <c r="W59" s="36"/>
      <c r="X59" s="36"/>
    </row>
    <row r="60" spans="1:24" ht="15">
      <c r="A60" s="49"/>
      <c r="B60" s="94" t="s">
        <v>200</v>
      </c>
      <c r="C60" s="94"/>
      <c r="D60" s="94"/>
      <c r="E60" s="94"/>
      <c r="F60" s="94"/>
      <c r="G60" s="94"/>
      <c r="H60" s="115" t="s">
        <v>201</v>
      </c>
      <c r="I60" s="116"/>
      <c r="J60" s="115"/>
      <c r="K60" s="119"/>
      <c r="L60" s="120"/>
      <c r="M60" s="120"/>
      <c r="N60" s="120"/>
      <c r="O60" s="120"/>
      <c r="P60" s="120"/>
      <c r="Q60" s="121"/>
      <c r="R60" s="75">
        <f>G17*P17</f>
        <v>0</v>
      </c>
      <c r="S60" s="58"/>
      <c r="T60" s="54"/>
      <c r="U60" s="36"/>
      <c r="V60" s="36"/>
      <c r="W60" s="36"/>
      <c r="X60" s="36"/>
    </row>
    <row r="61" spans="1:24">
      <c r="A61" s="84"/>
      <c r="B61" s="84"/>
      <c r="C61" s="84"/>
      <c r="D61" s="84"/>
      <c r="E61" s="84"/>
      <c r="F61" s="84"/>
      <c r="G61" s="84"/>
      <c r="H61" s="84"/>
      <c r="I61" s="84"/>
      <c r="J61" s="84"/>
      <c r="K61" s="84"/>
      <c r="L61" s="84"/>
      <c r="M61" s="84"/>
      <c r="N61" s="84"/>
      <c r="O61" s="84"/>
      <c r="P61" s="84"/>
      <c r="Q61" s="84"/>
      <c r="R61" s="84"/>
      <c r="S61" s="42"/>
      <c r="T61" s="42"/>
      <c r="U61" s="36"/>
      <c r="V61" s="36"/>
      <c r="W61" s="36"/>
      <c r="X61" s="36"/>
    </row>
    <row r="62" spans="1:24" ht="15">
      <c r="A62" s="49"/>
      <c r="B62" s="94" t="s">
        <v>202</v>
      </c>
      <c r="C62" s="94"/>
      <c r="D62" s="94"/>
      <c r="E62" s="94"/>
      <c r="F62" s="94"/>
      <c r="G62" s="94"/>
      <c r="H62" s="115" t="s">
        <v>203</v>
      </c>
      <c r="I62" s="116"/>
      <c r="J62" s="115"/>
      <c r="K62" s="119"/>
      <c r="L62" s="120"/>
      <c r="M62" s="120"/>
      <c r="N62" s="120"/>
      <c r="O62" s="120"/>
      <c r="P62" s="120"/>
      <c r="Q62" s="121"/>
      <c r="R62" s="77">
        <f ca="1">R60+R58</f>
        <v>0</v>
      </c>
      <c r="S62" s="65"/>
      <c r="T62" s="54"/>
      <c r="U62" s="36"/>
      <c r="V62" s="36"/>
      <c r="W62" s="36"/>
      <c r="X62" s="36"/>
    </row>
    <row r="63" spans="1:24">
      <c r="A63" s="56"/>
      <c r="B63" s="56"/>
      <c r="C63" s="56"/>
      <c r="D63" s="56"/>
      <c r="E63" s="56"/>
      <c r="F63" s="56"/>
      <c r="G63" s="56"/>
      <c r="H63" s="56"/>
      <c r="I63" s="56"/>
      <c r="J63" s="56"/>
      <c r="K63" s="56"/>
      <c r="L63" s="56"/>
      <c r="M63" s="56"/>
      <c r="N63" s="56"/>
      <c r="O63" s="56"/>
      <c r="P63" s="56"/>
      <c r="Q63" s="56"/>
      <c r="R63" s="56"/>
      <c r="S63" s="62"/>
      <c r="T63" s="62"/>
      <c r="U63" s="36"/>
      <c r="V63" s="36"/>
      <c r="W63" s="36"/>
      <c r="X63" s="36"/>
    </row>
    <row r="64" spans="1:24">
      <c r="A64" s="38"/>
      <c r="B64" s="38"/>
      <c r="C64" s="38"/>
      <c r="D64" s="38"/>
      <c r="E64" s="38"/>
      <c r="F64" s="38"/>
      <c r="G64" s="38"/>
      <c r="H64" s="38"/>
      <c r="I64" s="38"/>
      <c r="J64" s="38"/>
      <c r="K64" s="38"/>
      <c r="L64" s="38"/>
      <c r="M64" s="38"/>
      <c r="N64" s="38"/>
      <c r="O64" s="38"/>
      <c r="P64" s="38"/>
      <c r="Q64" s="38"/>
      <c r="R64" s="38"/>
      <c r="S64" s="38"/>
      <c r="T64" s="36"/>
      <c r="U64" s="36"/>
      <c r="V64" s="36"/>
      <c r="W64" s="36"/>
      <c r="X64" s="36"/>
    </row>
    <row r="65" spans="1:19">
      <c r="A65" s="38"/>
      <c r="B65" s="38"/>
      <c r="C65" s="38"/>
      <c r="D65" s="38"/>
      <c r="E65" s="38"/>
      <c r="F65" s="38"/>
      <c r="G65" s="38"/>
      <c r="H65" s="38"/>
      <c r="I65" s="38"/>
      <c r="J65" s="38"/>
      <c r="K65" s="38"/>
      <c r="L65" s="38"/>
      <c r="M65" s="38"/>
      <c r="N65" s="38"/>
      <c r="O65" s="38"/>
      <c r="P65" s="38"/>
      <c r="Q65" s="38"/>
      <c r="R65" s="38"/>
      <c r="S65" s="38"/>
    </row>
  </sheetData>
  <mergeCells count="4">
    <mergeCell ref="N7:P7"/>
    <mergeCell ref="A5:B5"/>
    <mergeCell ref="A3:B3"/>
    <mergeCell ref="D9:E9"/>
  </mergeCells>
  <conditionalFormatting sqref="T11">
    <cfRule type="expression" dxfId="3" priority="4">
      <formula>IF($T$11="",TRUE,FALSE)</formula>
    </cfRule>
  </conditionalFormatting>
  <conditionalFormatting sqref="T10">
    <cfRule type="expression" dxfId="2" priority="1">
      <formula>IF(ISNUMBER($P$21)=FALSE,TRUE,FALSE)</formula>
    </cfRule>
  </conditionalFormatting>
  <pageMargins left="0.7" right="0.7" top="0.78740157499999996" bottom="0.78740157499999996"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2" id="{CB289B5D-84E4-4012-BDCD-A4D53781A258}">
            <xm:f>IF(OR($T$11="",$T$11=Daten!$AP$5),FALSE,TRUE)</xm:f>
            <x14:dxf>
              <fill>
                <patternFill>
                  <bgColor rgb="FFFF0000"/>
                </patternFill>
              </fill>
            </x14:dxf>
          </x14:cfRule>
          <x14:cfRule type="expression" priority="3" id="{8798BD0E-E291-4B12-9A3F-C3E04511E2D2}">
            <xm:f>IF($T$11=Daten!$AP$5,TRUE,FALSE)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r:uid="{00000000-0002-0000-3100-000000000000}">
          <x14:formula1>
            <xm:f>Daten_RaumwHeizlast!$E$4:$E$40</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r:uid="{00000000-0002-0000-3100-000001000000}">
          <x14:formula1>
            <xm:f>Daten_RaumwHeizlast!$E$4:$E$50</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r:uid="{00000000-0002-0000-3100-000002000000}">
          <x14:formula1>
            <xm:f>Daten_RaumwHeizlast!$A$4:$A$50</xm:f>
          </x14:formula1>
          <xm:sqref>M31:M50</xm:sqref>
        </x14:dataValidation>
        <x14:dataValidation type="list" allowBlank="1" showInputMessage="1" showErrorMessage="1" xr:uid="{00000000-0002-0000-3100-000003000000}">
          <x14:formula1>
            <xm:f>Daten!$AI$3:$AI$8</xm:f>
          </x14:formula1>
          <xm:sqref>P19</xm:sqref>
        </x14:dataValidation>
        <x14:dataValidation type="list" allowBlank="1" showInputMessage="1" showErrorMessage="1" xr:uid="{00000000-0002-0000-3100-000004000000}">
          <x14:formula1>
            <xm:f>Daten_RaumwHeizlast!$K$4:$K$10</xm:f>
          </x14:formula1>
          <xm:sqref>P9</xm:sqref>
        </x14:dataValidation>
        <x14:dataValidation type="list" allowBlank="1" showInputMessage="1" showErrorMessage="1" xr:uid="{00000000-0002-0000-3100-000005000000}">
          <x14:formula1>
            <xm:f>Daten_RaumwHeizlast!$O$4:$O$10</xm:f>
          </x14:formula1>
          <xm:sqref>P11</xm:sqref>
        </x14:dataValidation>
        <x14:dataValidation type="list" allowBlank="1" showInputMessage="1" showErrorMessage="1" xr:uid="{00000000-0002-0000-3100-000006000000}">
          <x14:formula1>
            <xm:f>IF(Eingabetabelle!$K$7=Daten!$AM$3,Daten!$AM$3,IF(Eingabetabelle!$K$7=Daten!$AM$4,Daten!$AM$3:$AM$4,IF(OR(Eingabetabelle!$K$7=Daten!$AM$5,Eingabetabelle!$K$7=Daten!$AM$6),Daten!$AP$3:$AP$6)))</xm:f>
          </x14:formula1>
          <xm:sqref>P10</xm:sqref>
        </x14:dataValidation>
        <x14:dataValidation type="list" showDropDown="1" showInputMessage="1" showErrorMessage="1" errorTitle="Falscher Raum ausgewählt" error="Der ausgewählte Raum ist kein Überströmraum" xr:uid="{00000000-0002-0000-3100-000007000000}">
          <x14:formula1>
            <xm:f>Daten!$AQ$3:$AQ$4</xm:f>
          </x14:formula1>
          <xm:sqref>T11</xm:sqref>
        </x14:dataValidation>
        <x14:dataValidation type="list" allowBlank="1" showInputMessage="1" showErrorMessage="1" xr:uid="{00000000-0002-0000-3100-000008000000}">
          <x14:formula1>
            <xm:f>IF(OR(Eingabetabelle!K7=Daten!AM5,Eingabetabelle!K7=Daten!AM6),IF(P10=Daten!AP4,Lueftungstabelle!C5:C45,$A$10000),$A$10000)</xm:f>
          </x14:formula1>
          <xm:sqref>T10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2:N25"/>
  <sheetViews>
    <sheetView workbookViewId="0">
      <selection activeCell="G24" sqref="G24"/>
    </sheetView>
  </sheetViews>
  <sheetFormatPr baseColWidth="10" defaultRowHeight="14"/>
  <cols>
    <col min="3" max="3" width="8.83203125" customWidth="1"/>
    <col min="4" max="4" width="5.1640625" customWidth="1"/>
    <col min="5" max="5" width="7" customWidth="1"/>
    <col min="6" max="6" width="7.1640625" customWidth="1"/>
  </cols>
  <sheetData>
    <row r="2" spans="1:14" s="176" customFormat="1" ht="85">
      <c r="A2" s="177" t="s">
        <v>126</v>
      </c>
      <c r="B2" s="177"/>
      <c r="C2" s="177" t="s">
        <v>266</v>
      </c>
      <c r="D2" s="177" t="s">
        <v>267</v>
      </c>
      <c r="E2" s="177" t="s">
        <v>269</v>
      </c>
      <c r="F2" s="177" t="s">
        <v>275</v>
      </c>
      <c r="G2" s="177" t="s">
        <v>268</v>
      </c>
      <c r="H2" s="177" t="s">
        <v>539</v>
      </c>
      <c r="I2" s="177" t="s">
        <v>270</v>
      </c>
      <c r="J2" s="177" t="s">
        <v>296</v>
      </c>
      <c r="K2" s="177" t="s">
        <v>303</v>
      </c>
      <c r="L2" s="177" t="s">
        <v>304</v>
      </c>
      <c r="M2" s="177" t="s">
        <v>306</v>
      </c>
    </row>
    <row r="3" spans="1:14" ht="15">
      <c r="A3" s="32" t="s">
        <v>271</v>
      </c>
      <c r="B3" s="32">
        <v>1</v>
      </c>
      <c r="C3" s="145">
        <f ca="1">IF(Eingabetabelle!K6="X",SUM(Rechentabelle!AA9:AA77)+SUM(Heizkörperberechnung!R2:R28),SUM(Rechentabelle!AA9:AA77))</f>
        <v>10.35983737184668</v>
      </c>
      <c r="D3" s="31">
        <v>1</v>
      </c>
      <c r="E3" s="31" t="s">
        <v>301</v>
      </c>
      <c r="F3" s="7" t="str">
        <f>IF($N$4=B3,"─",IF($N$4=B3+1,"┘",IF($N$4=B3-1,"┐","│")))</f>
        <v>─</v>
      </c>
      <c r="G3" s="7">
        <f ca="1">IF($N$4=1,C3,IF($N$4=2,C3,IF($N$4=3,C3,C3)))</f>
        <v>10.35983737184668</v>
      </c>
      <c r="H3" s="7">
        <f ca="1">INDIRECT(ADDRESS(MATCH($J3,Daten!AA3:AA30,0)+2,24,1,0,"Daten"),0)</f>
        <v>103.1</v>
      </c>
      <c r="I3" s="175">
        <f ca="1">H3*$G3*$G3*$D3*2</f>
        <v>22130.668702523115</v>
      </c>
      <c r="J3" s="146" t="str">
        <f>E3&amp;Eingabetabelle!$K$5</f>
        <v>14x2Wasser</v>
      </c>
      <c r="K3" s="166">
        <f ca="1">IF(Eingabetabelle!K6="X",MAX(Rechentabelle!Y9:Y77,Heizkörperberechnung!Y2:Y28),MAX(Rechentabelle!Y9:Y77))</f>
        <v>6932.8541050295853</v>
      </c>
      <c r="L3">
        <f ca="1">IF($N$4=4,I5+I4+I3,IF($N$4=3,I4+I3,I3))</f>
        <v>22130.668702523115</v>
      </c>
      <c r="M3" s="166">
        <f ca="1">K3+L3</f>
        <v>29063.522807552701</v>
      </c>
      <c r="N3" t="s">
        <v>297</v>
      </c>
    </row>
    <row r="4" spans="1:14" ht="15">
      <c r="A4" s="32" t="s">
        <v>272</v>
      </c>
      <c r="B4" s="32">
        <v>2</v>
      </c>
      <c r="C4" s="145">
        <f ca="1">IF(Eingabetabelle!K6="X",SUM(Rechentabelle!AA79:AA153)+SUM(Heizkörperberechnung!R30:R59),SUM(Rechentabelle!AA79:AA153))</f>
        <v>0</v>
      </c>
      <c r="D4" s="31">
        <v>2</v>
      </c>
      <c r="E4" s="31" t="s">
        <v>82</v>
      </c>
      <c r="F4" s="7" t="str">
        <f>IF($N$4=B4,"─",IF($N$4=B4+1,"┘",IF($N$4=B4-1,"┐","│")))</f>
        <v>┐</v>
      </c>
      <c r="G4" s="7">
        <f ca="1">IF($N$4=1,C4+C5+C6,IF($N$4=2,C4,IF($N$4=3,C4+C3,C4+C3)))</f>
        <v>0</v>
      </c>
      <c r="H4" s="7">
        <f ca="1">INDIRECT(ADDRESS(MATCH($J4,Daten!AA3:AA30,0)+2,24,1,0,"Daten"),0)</f>
        <v>4</v>
      </c>
      <c r="I4" s="175">
        <f ca="1">H4*$G4*$G4*$D4*2</f>
        <v>0</v>
      </c>
      <c r="J4" s="146" t="str">
        <f>E4&amp;Eingabetabelle!$K$5</f>
        <v>26x3Wasser</v>
      </c>
      <c r="K4" s="166">
        <f ca="1">IF(Eingabetabelle!K6="X",MAX(Rechentabelle!Y79:Y153,Heizkörperberechnung!X30:X59),MAX(Rechentabelle!Y79:Y153))</f>
        <v>5000</v>
      </c>
      <c r="L4">
        <f ca="1">IF($N$4=4,I4+I5,I4)</f>
        <v>0</v>
      </c>
      <c r="M4" s="166">
        <f ca="1">K4+L4</f>
        <v>5000</v>
      </c>
      <c r="N4" s="31">
        <v>1</v>
      </c>
    </row>
    <row r="5" spans="1:14" ht="15">
      <c r="A5" s="32" t="s">
        <v>273</v>
      </c>
      <c r="B5" s="32">
        <v>3</v>
      </c>
      <c r="C5" s="145">
        <f ca="1">IF(Eingabetabelle!K6="X",SUM(Rechentabelle!AA155:AA226)+SUM(Heizkörperberechnung!R61:R90),SUM(Rechentabelle!AA155:AA226))</f>
        <v>0</v>
      </c>
      <c r="D5" s="31">
        <v>3</v>
      </c>
      <c r="E5" s="31" t="s">
        <v>374</v>
      </c>
      <c r="F5" s="7" t="str">
        <f>IF($N$4=B5,"─",IF($N$4=B5+1,"┘",IF($N$4=B5-1,"┐","│")))</f>
        <v>│</v>
      </c>
      <c r="G5" s="7">
        <f ca="1">IF($N$4=1,C5+C6,IF($N$4=2,C5+C6,IF($N$4=3,C5,C5+C4+C3)))</f>
        <v>0</v>
      </c>
      <c r="H5" s="7">
        <f ca="1">INDIRECT(ADDRESS(MATCH($J5,Daten!AA3:AA30,0)+2,24,1,0,"Daten"),0)</f>
        <v>0.47699999999999998</v>
      </c>
      <c r="I5" s="175">
        <f ca="1">H5*$G5*$G5*$D5*2</f>
        <v>0</v>
      </c>
      <c r="J5" s="146" t="str">
        <f>E5&amp;Eingabetabelle!$K$5</f>
        <v>40x3,7Wasser</v>
      </c>
      <c r="K5" s="166">
        <f ca="1">IF(Eingabetabelle!K6="X",MAX(Rechentabelle!Y155:Y226,Heizkörperberechnung!Y61:Y90),MAX(Rechentabelle!Y155:Y226))</f>
        <v>5000</v>
      </c>
      <c r="L5">
        <f ca="1">IF($N$4=1,I4+I5,I5)</f>
        <v>0</v>
      </c>
      <c r="M5" s="166">
        <f ca="1">K5+L5</f>
        <v>5000</v>
      </c>
    </row>
    <row r="6" spans="1:14" ht="15">
      <c r="A6" s="32" t="s">
        <v>274</v>
      </c>
      <c r="B6" s="32">
        <v>4</v>
      </c>
      <c r="C6" s="145">
        <f ca="1">IF(Eingabetabelle!K6="X",SUM(Rechentabelle!AA232:AA297)+SUM(Heizkörperberechnung!R92:R118),SUM(Rechentabelle!AA232:AA297))</f>
        <v>0</v>
      </c>
      <c r="D6" s="31">
        <v>4</v>
      </c>
      <c r="E6" s="31" t="s">
        <v>298</v>
      </c>
      <c r="F6" s="7" t="str">
        <f>IF($N$4=B6,"─",IF($N$4=B6+1,"┘",IF($N$4=B6-1,"┐","│")))</f>
        <v>│</v>
      </c>
      <c r="G6" s="7">
        <f ca="1">IF($N$4=1,C6,IF($N$4=2,C6,IF($N$4=3,C6,C6)))</f>
        <v>0</v>
      </c>
      <c r="H6" s="7">
        <f ca="1">INDIRECT(ADDRESS(MATCH($J6,Daten!AA3:AA30,0)+2,24,1,0,"Daten"),0)</f>
        <v>1.18</v>
      </c>
      <c r="I6" s="175">
        <f ca="1">H6*$G6*$G6*$D6*2</f>
        <v>0</v>
      </c>
      <c r="J6" s="146" t="str">
        <f>E6&amp;Eingabetabelle!$K$5</f>
        <v>28x1Wasser</v>
      </c>
      <c r="K6" s="166">
        <f ca="1">IF(Eingabetabelle!K6="X",MAX(Rechentabelle!Y232:Y297,Heizkörperberechnung!Y92:Y118),MAX(Rechentabelle!Y232:Y297))</f>
        <v>5000</v>
      </c>
      <c r="L6">
        <f ca="1">IF($N$4=1,I6+I5+I4,IF($N$4=2,I6+I5,I6))</f>
        <v>0</v>
      </c>
      <c r="M6" s="166">
        <f ca="1">K6+L6</f>
        <v>5000</v>
      </c>
    </row>
    <row r="7" spans="1:14">
      <c r="K7" t="s">
        <v>305</v>
      </c>
      <c r="M7" s="166">
        <f ca="1">MAX(M3:M6)</f>
        <v>29063.522807552701</v>
      </c>
    </row>
    <row r="10" spans="1:14">
      <c r="A10" t="s">
        <v>474</v>
      </c>
    </row>
    <row r="12" spans="1:14">
      <c r="A12" t="s">
        <v>475</v>
      </c>
    </row>
    <row r="13" spans="1:14" ht="15">
      <c r="A13" s="31">
        <v>2000</v>
      </c>
      <c r="B13" t="s">
        <v>186</v>
      </c>
    </row>
    <row r="14" spans="1:14">
      <c r="A14" t="s">
        <v>476</v>
      </c>
    </row>
    <row r="15" spans="1:14">
      <c r="A15">
        <f ca="1">IF(Eingabetabelle!K4="X",Lueftungstabelle!CV47,SUM(Eingabetabelle!H2:H42))</f>
        <v>25.999999999999996</v>
      </c>
    </row>
    <row r="16" spans="1:14">
      <c r="A16" t="s">
        <v>477</v>
      </c>
    </row>
    <row r="17" spans="1:10">
      <c r="A17">
        <f ca="1">A15*1290/3600</f>
        <v>9.3166666666666647</v>
      </c>
    </row>
    <row r="18" spans="1:10">
      <c r="A18" t="s">
        <v>480</v>
      </c>
      <c r="J18" t="s">
        <v>483</v>
      </c>
    </row>
    <row r="19" spans="1:10">
      <c r="A19">
        <f>Daten_RaumwHeizlast!F8+(Daten_RaumwHeizlast!F4-Daten_RaumwHeizlast!F8)*Daten_RaumwHeizlast!I3</f>
        <v>16.8</v>
      </c>
      <c r="J19">
        <f>Eingabetabelle!K2-(Eingabetabelle!K2-Eingabetabelle!K3)/2</f>
        <v>41.5</v>
      </c>
    </row>
    <row r="20" spans="1:10">
      <c r="A20" t="s">
        <v>481</v>
      </c>
      <c r="G20" t="s">
        <v>485</v>
      </c>
    </row>
    <row r="21" spans="1:10">
      <c r="A21" s="200">
        <f ca="1">A19+G21</f>
        <v>41.385472673130998</v>
      </c>
      <c r="G21" s="200">
        <f ca="1">((J19-A19)*A13)/(A17+A13)</f>
        <v>24.585472673130997</v>
      </c>
      <c r="H21" s="200"/>
    </row>
    <row r="22" spans="1:10">
      <c r="A22" t="s">
        <v>482</v>
      </c>
    </row>
    <row r="23" spans="1:10">
      <c r="A23">
        <f ca="1">(A21-A19)*A17</f>
        <v>229.05465373800374</v>
      </c>
    </row>
    <row r="24" spans="1:10">
      <c r="A24" t="s">
        <v>484</v>
      </c>
    </row>
    <row r="25" spans="1:10">
      <c r="A25" s="200">
        <f ca="1">(J19-A21)*A13</f>
        <v>229.05465373800382</v>
      </c>
    </row>
  </sheetData>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Daten!$AC$3:$AC$14</xm:f>
          </x14:formula1>
          <xm:sqref>E3:E6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CW91"/>
  <sheetViews>
    <sheetView workbookViewId="0">
      <selection activeCell="G7" sqref="G7"/>
    </sheetView>
  </sheetViews>
  <sheetFormatPr baseColWidth="10" defaultRowHeight="14"/>
  <cols>
    <col min="1" max="1" width="3.6640625" bestFit="1" customWidth="1"/>
    <col min="2" max="2" width="9.33203125" bestFit="1" customWidth="1"/>
    <col min="3" max="3" width="25.83203125" bestFit="1" customWidth="1"/>
    <col min="4" max="4" width="5.1640625" customWidth="1"/>
    <col min="5" max="6" width="3.1640625" bestFit="1" customWidth="1"/>
    <col min="7" max="7" width="8.6640625" bestFit="1" customWidth="1"/>
    <col min="8" max="9" width="3.1640625" bestFit="1" customWidth="1"/>
    <col min="10" max="11" width="5.33203125" customWidth="1"/>
    <col min="12" max="12" width="5.6640625" bestFit="1" customWidth="1"/>
    <col min="13" max="13" width="3.1640625" customWidth="1"/>
    <col min="14" max="17" width="3.83203125" style="193" bestFit="1" customWidth="1"/>
    <col min="18" max="18" width="5.1640625" style="193" customWidth="1"/>
    <col min="19" max="53" width="3.83203125" style="193" bestFit="1" customWidth="1"/>
    <col min="54" max="54" width="6.5" bestFit="1" customWidth="1"/>
    <col min="55" max="93" width="3.83203125" bestFit="1" customWidth="1"/>
    <col min="95" max="95" width="12.1640625" customWidth="1"/>
  </cols>
  <sheetData>
    <row r="1" spans="1:101" ht="188">
      <c r="A1" s="167" t="str">
        <f>Eingabetabelle!A1</f>
        <v>Etage</v>
      </c>
      <c r="B1" s="167" t="str">
        <f>Eingabetabelle!B1</f>
        <v>Raum</v>
      </c>
      <c r="C1" s="167" t="str">
        <f>Eingabetabelle!C1</f>
        <v>Name</v>
      </c>
      <c r="D1" s="168" t="str">
        <f>Eingabetabelle!H1</f>
        <v>Lüftungsbedarf [m³/h]</v>
      </c>
      <c r="E1" s="168" t="s">
        <v>308</v>
      </c>
      <c r="F1" s="168" t="s">
        <v>309</v>
      </c>
      <c r="G1" s="168" t="s">
        <v>383</v>
      </c>
      <c r="H1" s="168" t="s">
        <v>310</v>
      </c>
      <c r="I1" s="168" t="s">
        <v>311</v>
      </c>
      <c r="J1" s="168" t="s">
        <v>385</v>
      </c>
      <c r="K1" s="168" t="s">
        <v>384</v>
      </c>
      <c r="L1" s="168" t="s">
        <v>312</v>
      </c>
      <c r="M1" s="168" t="s">
        <v>347</v>
      </c>
      <c r="N1" s="185" t="s">
        <v>313</v>
      </c>
      <c r="O1" s="185" t="s">
        <v>314</v>
      </c>
      <c r="P1" s="185" t="s">
        <v>315</v>
      </c>
      <c r="Q1" s="185" t="s">
        <v>316</v>
      </c>
      <c r="R1" s="185" t="s">
        <v>317</v>
      </c>
      <c r="S1" s="185" t="s">
        <v>318</v>
      </c>
      <c r="T1" s="185" t="s">
        <v>319</v>
      </c>
      <c r="U1" s="185" t="s">
        <v>320</v>
      </c>
      <c r="V1" s="185" t="s">
        <v>321</v>
      </c>
      <c r="W1" s="185" t="s">
        <v>322</v>
      </c>
      <c r="X1" s="185" t="s">
        <v>323</v>
      </c>
      <c r="Y1" s="185" t="s">
        <v>324</v>
      </c>
      <c r="Z1" s="185" t="s">
        <v>325</v>
      </c>
      <c r="AA1" s="185" t="s">
        <v>326</v>
      </c>
      <c r="AB1" s="185" t="s">
        <v>327</v>
      </c>
      <c r="AC1" s="185" t="s">
        <v>328</v>
      </c>
      <c r="AD1" s="185" t="s">
        <v>329</v>
      </c>
      <c r="AE1" s="185" t="s">
        <v>330</v>
      </c>
      <c r="AF1" s="185" t="s">
        <v>331</v>
      </c>
      <c r="AG1" s="185" t="s">
        <v>332</v>
      </c>
      <c r="AH1" s="185" t="s">
        <v>349</v>
      </c>
      <c r="AI1" s="185" t="s">
        <v>350</v>
      </c>
      <c r="AJ1" s="185" t="s">
        <v>351</v>
      </c>
      <c r="AK1" s="185" t="s">
        <v>352</v>
      </c>
      <c r="AL1" s="185" t="s">
        <v>353</v>
      </c>
      <c r="AM1" s="185" t="s">
        <v>354</v>
      </c>
      <c r="AN1" s="185" t="s">
        <v>355</v>
      </c>
      <c r="AO1" s="185" t="s">
        <v>356</v>
      </c>
      <c r="AP1" s="185" t="s">
        <v>357</v>
      </c>
      <c r="AQ1" s="185" t="s">
        <v>358</v>
      </c>
      <c r="AR1" s="185" t="s">
        <v>359</v>
      </c>
      <c r="AS1" s="185" t="s">
        <v>360</v>
      </c>
      <c r="AT1" s="185" t="s">
        <v>361</v>
      </c>
      <c r="AU1" s="185" t="s">
        <v>362</v>
      </c>
      <c r="AV1" s="185" t="s">
        <v>363</v>
      </c>
      <c r="AW1" s="185" t="s">
        <v>364</v>
      </c>
      <c r="AX1" s="185" t="s">
        <v>365</v>
      </c>
      <c r="AY1" s="185" t="s">
        <v>366</v>
      </c>
      <c r="AZ1" s="185" t="s">
        <v>367</v>
      </c>
      <c r="BA1" s="185" t="s">
        <v>368</v>
      </c>
      <c r="BB1" s="185" t="s">
        <v>313</v>
      </c>
      <c r="BC1" s="185" t="s">
        <v>314</v>
      </c>
      <c r="BD1" s="185" t="s">
        <v>315</v>
      </c>
      <c r="BE1" s="185" t="s">
        <v>316</v>
      </c>
      <c r="BF1" s="185" t="s">
        <v>317</v>
      </c>
      <c r="BG1" s="185" t="s">
        <v>318</v>
      </c>
      <c r="BH1" s="185" t="s">
        <v>319</v>
      </c>
      <c r="BI1" s="185" t="s">
        <v>320</v>
      </c>
      <c r="BJ1" s="185" t="s">
        <v>321</v>
      </c>
      <c r="BK1" s="185" t="s">
        <v>322</v>
      </c>
      <c r="BL1" s="185" t="s">
        <v>323</v>
      </c>
      <c r="BM1" s="185" t="s">
        <v>324</v>
      </c>
      <c r="BN1" s="185" t="s">
        <v>325</v>
      </c>
      <c r="BO1" s="185" t="s">
        <v>326</v>
      </c>
      <c r="BP1" s="185" t="s">
        <v>327</v>
      </c>
      <c r="BQ1" s="185" t="s">
        <v>328</v>
      </c>
      <c r="BR1" s="185" t="s">
        <v>329</v>
      </c>
      <c r="BS1" s="185" t="s">
        <v>330</v>
      </c>
      <c r="BT1" s="185" t="s">
        <v>331</v>
      </c>
      <c r="BU1" s="185" t="s">
        <v>332</v>
      </c>
      <c r="BV1" s="185" t="s">
        <v>349</v>
      </c>
      <c r="BW1" s="185" t="s">
        <v>350</v>
      </c>
      <c r="BX1" s="185" t="s">
        <v>351</v>
      </c>
      <c r="BY1" s="185" t="s">
        <v>352</v>
      </c>
      <c r="BZ1" s="185" t="s">
        <v>353</v>
      </c>
      <c r="CA1" s="185" t="s">
        <v>354</v>
      </c>
      <c r="CB1" s="185" t="s">
        <v>355</v>
      </c>
      <c r="CC1" s="185" t="s">
        <v>356</v>
      </c>
      <c r="CD1" s="185" t="s">
        <v>357</v>
      </c>
      <c r="CE1" s="185" t="s">
        <v>358</v>
      </c>
      <c r="CF1" s="185" t="s">
        <v>359</v>
      </c>
      <c r="CG1" s="185" t="s">
        <v>360</v>
      </c>
      <c r="CH1" s="185" t="s">
        <v>361</v>
      </c>
      <c r="CI1" s="185" t="s">
        <v>362</v>
      </c>
      <c r="CJ1" s="185" t="s">
        <v>363</v>
      </c>
      <c r="CK1" s="185" t="s">
        <v>364</v>
      </c>
      <c r="CL1" s="185" t="s">
        <v>365</v>
      </c>
      <c r="CM1" s="185" t="s">
        <v>366</v>
      </c>
      <c r="CN1" s="185" t="s">
        <v>367</v>
      </c>
      <c r="CO1" s="185" t="s">
        <v>368</v>
      </c>
      <c r="CP1" s="207" t="s">
        <v>496</v>
      </c>
      <c r="CQ1" s="209" t="s">
        <v>497</v>
      </c>
      <c r="CR1" s="209" t="s">
        <v>498</v>
      </c>
      <c r="CS1" s="209" t="s">
        <v>499</v>
      </c>
      <c r="CT1" s="209" t="s">
        <v>500</v>
      </c>
      <c r="CU1" s="209" t="s">
        <v>504</v>
      </c>
      <c r="CV1" s="209" t="s">
        <v>505</v>
      </c>
      <c r="CW1" s="209" t="s">
        <v>506</v>
      </c>
    </row>
    <row r="2" spans="1:101" ht="35">
      <c r="A2" s="248" t="s">
        <v>371</v>
      </c>
      <c r="B2" s="249"/>
      <c r="C2" s="249"/>
      <c r="D2" s="249"/>
      <c r="E2" s="249"/>
      <c r="F2" s="249"/>
      <c r="G2" s="249"/>
      <c r="H2" s="249"/>
      <c r="I2" s="249"/>
      <c r="J2" s="249"/>
      <c r="K2" s="249"/>
      <c r="L2" s="249"/>
      <c r="M2" s="250"/>
      <c r="N2" s="186" t="s">
        <v>338</v>
      </c>
      <c r="O2" s="186" t="s">
        <v>338</v>
      </c>
      <c r="P2" s="186" t="s">
        <v>338</v>
      </c>
      <c r="Q2" s="186" t="s">
        <v>338</v>
      </c>
      <c r="R2" s="186" t="s">
        <v>338</v>
      </c>
      <c r="S2" s="186" t="s">
        <v>338</v>
      </c>
      <c r="T2" s="186" t="s">
        <v>338</v>
      </c>
      <c r="U2" s="186" t="s">
        <v>339</v>
      </c>
      <c r="V2" s="186" t="s">
        <v>338</v>
      </c>
      <c r="W2" s="186" t="s">
        <v>338</v>
      </c>
      <c r="X2" s="186" t="s">
        <v>338</v>
      </c>
      <c r="Y2" s="186" t="s">
        <v>338</v>
      </c>
      <c r="Z2" s="186" t="s">
        <v>338</v>
      </c>
      <c r="AA2" s="186" t="s">
        <v>338</v>
      </c>
      <c r="AB2" s="186" t="s">
        <v>338</v>
      </c>
      <c r="AC2" s="186" t="s">
        <v>338</v>
      </c>
      <c r="AD2" s="186" t="s">
        <v>338</v>
      </c>
      <c r="AE2" s="186" t="s">
        <v>338</v>
      </c>
      <c r="AF2" s="186" t="s">
        <v>338</v>
      </c>
      <c r="AG2" s="186" t="s">
        <v>338</v>
      </c>
      <c r="AH2" s="186" t="s">
        <v>338</v>
      </c>
      <c r="AI2" s="186" t="s">
        <v>338</v>
      </c>
      <c r="AJ2" s="186" t="s">
        <v>338</v>
      </c>
      <c r="AK2" s="186" t="s">
        <v>338</v>
      </c>
      <c r="AL2" s="186" t="s">
        <v>338</v>
      </c>
      <c r="AM2" s="186" t="s">
        <v>338</v>
      </c>
      <c r="AN2" s="186" t="s">
        <v>338</v>
      </c>
      <c r="AO2" s="186" t="s">
        <v>338</v>
      </c>
      <c r="AP2" s="186" t="s">
        <v>338</v>
      </c>
      <c r="AQ2" s="186" t="s">
        <v>338</v>
      </c>
      <c r="AR2" s="186" t="s">
        <v>338</v>
      </c>
      <c r="AS2" s="186" t="s">
        <v>338</v>
      </c>
      <c r="AT2" s="186" t="s">
        <v>338</v>
      </c>
      <c r="AU2" s="186" t="s">
        <v>338</v>
      </c>
      <c r="AV2" s="186" t="s">
        <v>338</v>
      </c>
      <c r="AW2" s="186" t="s">
        <v>338</v>
      </c>
      <c r="AX2" s="186" t="s">
        <v>338</v>
      </c>
      <c r="AY2" s="186" t="s">
        <v>338</v>
      </c>
      <c r="AZ2" s="186" t="s">
        <v>338</v>
      </c>
      <c r="BA2" s="194" t="s">
        <v>338</v>
      </c>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row>
    <row r="3" spans="1:101" ht="34.5" hidden="1" customHeight="1">
      <c r="A3" s="248" t="s">
        <v>372</v>
      </c>
      <c r="B3" s="249"/>
      <c r="C3" s="249"/>
      <c r="D3" s="249"/>
      <c r="E3" s="249"/>
      <c r="F3" s="249"/>
      <c r="G3" s="249"/>
      <c r="H3" s="249"/>
      <c r="I3" s="249"/>
      <c r="J3" s="249"/>
      <c r="K3" s="249"/>
      <c r="L3" s="249"/>
      <c r="M3" s="250"/>
      <c r="N3" s="187">
        <f>MATCH(N$2,'Daten Lueftung'!$D$3:$D$20,0)+2</f>
        <v>4</v>
      </c>
      <c r="O3" s="187">
        <f>MATCH(O$2,'Daten Lueftung'!$D$3:$D$20,0)+2</f>
        <v>4</v>
      </c>
      <c r="P3" s="187">
        <f>MATCH(P$2,'Daten Lueftung'!$D$3:$D$20,0)+2</f>
        <v>4</v>
      </c>
      <c r="Q3" s="187">
        <f>MATCH(Q$2,'Daten Lueftung'!$D$3:$D$20,0)+2</f>
        <v>4</v>
      </c>
      <c r="R3" s="187">
        <f>MATCH(R$2,'Daten Lueftung'!$D$3:$D$20,0)+2</f>
        <v>4</v>
      </c>
      <c r="S3" s="187">
        <f>MATCH(S$2,'Daten Lueftung'!$D$3:$D$20,0)+2</f>
        <v>4</v>
      </c>
      <c r="T3" s="187">
        <f>MATCH(T$2,'Daten Lueftung'!$D$3:$D$20,0)+2</f>
        <v>4</v>
      </c>
      <c r="U3" s="187">
        <f>MATCH(U$2,'Daten Lueftung'!$D$3:$D$20,0)+2</f>
        <v>5</v>
      </c>
      <c r="V3" s="187">
        <f>MATCH(V$2,'Daten Lueftung'!$D$3:$D$20,0)+2</f>
        <v>4</v>
      </c>
      <c r="W3" s="187">
        <f>MATCH(W$2,'Daten Lueftung'!$D$3:$D$20,0)+2</f>
        <v>4</v>
      </c>
      <c r="X3" s="187">
        <f>MATCH(X$2,'Daten Lueftung'!$D$3:$D$20,0)+2</f>
        <v>4</v>
      </c>
      <c r="Y3" s="187">
        <f>MATCH(Y$2,'Daten Lueftung'!$D$3:$D$20,0)+2</f>
        <v>4</v>
      </c>
      <c r="Z3" s="187">
        <f>MATCH(Z$2,'Daten Lueftung'!$D$3:$D$20,0)+2</f>
        <v>4</v>
      </c>
      <c r="AA3" s="187">
        <f>MATCH(AA$2,'Daten Lueftung'!$D$3:$D$20,0)+2</f>
        <v>4</v>
      </c>
      <c r="AB3" s="187">
        <f>MATCH(AB$2,'Daten Lueftung'!$D$3:$D$20,0)+2</f>
        <v>4</v>
      </c>
      <c r="AC3" s="187">
        <f>MATCH(AC$2,'Daten Lueftung'!$D$3:$D$20,0)+2</f>
        <v>4</v>
      </c>
      <c r="AD3" s="187">
        <f>MATCH(AD$2,'Daten Lueftung'!$D$3:$D$20,0)+2</f>
        <v>4</v>
      </c>
      <c r="AE3" s="187">
        <f>MATCH(AE$2,'Daten Lueftung'!$D$3:$D$20,0)+2</f>
        <v>4</v>
      </c>
      <c r="AF3" s="187">
        <f>MATCH(AF$2,'Daten Lueftung'!$D$3:$D$20,0)+2</f>
        <v>4</v>
      </c>
      <c r="AG3" s="187">
        <f>MATCH(AG$2,'Daten Lueftung'!$D$3:$D$20,0)+2</f>
        <v>4</v>
      </c>
      <c r="AH3" s="187">
        <f>MATCH(AH$2,'Daten Lueftung'!$D$3:$D$20,0)+2</f>
        <v>4</v>
      </c>
      <c r="AI3" s="187">
        <f>MATCH(AI$2,'Daten Lueftung'!$D$3:$D$20,0)+2</f>
        <v>4</v>
      </c>
      <c r="AJ3" s="187">
        <f>MATCH(AJ$2,'Daten Lueftung'!$D$3:$D$20,0)+2</f>
        <v>4</v>
      </c>
      <c r="AK3" s="187">
        <f>MATCH(AK$2,'Daten Lueftung'!$D$3:$D$20,0)+2</f>
        <v>4</v>
      </c>
      <c r="AL3" s="187">
        <f>MATCH(AL$2,'Daten Lueftung'!$D$3:$D$20,0)+2</f>
        <v>4</v>
      </c>
      <c r="AM3" s="187">
        <f>MATCH(AM$2,'Daten Lueftung'!$D$3:$D$20,0)+2</f>
        <v>4</v>
      </c>
      <c r="AN3" s="187">
        <f>MATCH(AN$2,'Daten Lueftung'!$D$3:$D$20,0)+2</f>
        <v>4</v>
      </c>
      <c r="AO3" s="187">
        <f>MATCH(AO$2,'Daten Lueftung'!$D$3:$D$20,0)+2</f>
        <v>4</v>
      </c>
      <c r="AP3" s="187">
        <f>MATCH(AP$2,'Daten Lueftung'!$D$3:$D$20,0)+2</f>
        <v>4</v>
      </c>
      <c r="AQ3" s="187">
        <f>MATCH(AQ$2,'Daten Lueftung'!$D$3:$D$20,0)+2</f>
        <v>4</v>
      </c>
      <c r="AR3" s="187">
        <f>MATCH(AR$2,'Daten Lueftung'!$D$3:$D$20,0)+2</f>
        <v>4</v>
      </c>
      <c r="AS3" s="187">
        <f>MATCH(AS$2,'Daten Lueftung'!$D$3:$D$20,0)+2</f>
        <v>4</v>
      </c>
      <c r="AT3" s="187">
        <f>MATCH(AT$2,'Daten Lueftung'!$D$3:$D$20,0)+2</f>
        <v>4</v>
      </c>
      <c r="AU3" s="187">
        <f>MATCH(AU$2,'Daten Lueftung'!$D$3:$D$20,0)+2</f>
        <v>4</v>
      </c>
      <c r="AV3" s="187">
        <f>MATCH(AV$2,'Daten Lueftung'!$D$3:$D$20,0)+2</f>
        <v>4</v>
      </c>
      <c r="AW3" s="187">
        <f>MATCH(AW$2,'Daten Lueftung'!$D$3:$D$20,0)+2</f>
        <v>4</v>
      </c>
      <c r="AX3" s="187">
        <f>MATCH(AX$2,'Daten Lueftung'!$D$3:$D$20,0)+2</f>
        <v>4</v>
      </c>
      <c r="AY3" s="187">
        <f>MATCH(AY$2,'Daten Lueftung'!$D$3:$D$20,0)+2</f>
        <v>4</v>
      </c>
      <c r="AZ3" s="187">
        <f>MATCH(AZ$2,'Daten Lueftung'!$D$3:$D$20,0)+2</f>
        <v>4</v>
      </c>
      <c r="BA3" s="187">
        <f>MATCH(BA$2,'Daten Lueftung'!$D$3:$D$20,0)+2</f>
        <v>4</v>
      </c>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row>
    <row r="4" spans="1:101">
      <c r="A4" s="248" t="s">
        <v>348</v>
      </c>
      <c r="B4" s="249"/>
      <c r="C4" s="249"/>
      <c r="D4" s="249"/>
      <c r="E4" s="249"/>
      <c r="F4" s="249"/>
      <c r="G4" s="249"/>
      <c r="H4" s="249"/>
      <c r="I4" s="249"/>
      <c r="J4" s="249"/>
      <c r="K4" s="249"/>
      <c r="L4" s="249"/>
      <c r="M4" s="250"/>
      <c r="N4" s="188">
        <v>1</v>
      </c>
      <c r="O4" s="188">
        <v>1</v>
      </c>
      <c r="P4" s="188">
        <v>1</v>
      </c>
      <c r="Q4" s="188">
        <v>1</v>
      </c>
      <c r="R4" s="188">
        <v>1</v>
      </c>
      <c r="S4" s="188">
        <v>1</v>
      </c>
      <c r="T4" s="188">
        <v>1</v>
      </c>
      <c r="U4" s="188">
        <v>1</v>
      </c>
      <c r="V4" s="188">
        <v>1</v>
      </c>
      <c r="W4" s="188">
        <v>1</v>
      </c>
      <c r="X4" s="188">
        <v>1</v>
      </c>
      <c r="Y4" s="188">
        <v>1</v>
      </c>
      <c r="Z4" s="188">
        <v>1</v>
      </c>
      <c r="AA4" s="188">
        <v>1</v>
      </c>
      <c r="AB4" s="188">
        <v>1</v>
      </c>
      <c r="AC4" s="188">
        <v>1</v>
      </c>
      <c r="AD4" s="188">
        <v>1</v>
      </c>
      <c r="AE4" s="188">
        <v>1</v>
      </c>
      <c r="AF4" s="188">
        <v>1</v>
      </c>
      <c r="AG4" s="188">
        <v>1</v>
      </c>
      <c r="AH4" s="188">
        <v>1</v>
      </c>
      <c r="AI4" s="188">
        <v>1</v>
      </c>
      <c r="AJ4" s="188">
        <v>1</v>
      </c>
      <c r="AK4" s="188">
        <v>1</v>
      </c>
      <c r="AL4" s="188">
        <v>1</v>
      </c>
      <c r="AM4" s="188">
        <v>1</v>
      </c>
      <c r="AN4" s="188">
        <v>1</v>
      </c>
      <c r="AO4" s="188">
        <v>1</v>
      </c>
      <c r="AP4" s="188">
        <v>1</v>
      </c>
      <c r="AQ4" s="188">
        <v>1</v>
      </c>
      <c r="AR4" s="188">
        <v>1</v>
      </c>
      <c r="AS4" s="188">
        <v>1</v>
      </c>
      <c r="AT4" s="188">
        <v>1</v>
      </c>
      <c r="AU4" s="188">
        <v>1</v>
      </c>
      <c r="AV4" s="188">
        <v>1</v>
      </c>
      <c r="AW4" s="188">
        <v>1</v>
      </c>
      <c r="AX4" s="188">
        <v>1</v>
      </c>
      <c r="AY4" s="188">
        <v>1</v>
      </c>
      <c r="AZ4" s="188">
        <v>1</v>
      </c>
      <c r="BA4" s="195">
        <v>1</v>
      </c>
      <c r="BB4" s="196">
        <f>COLUMN()</f>
        <v>54</v>
      </c>
      <c r="BC4" s="196">
        <f>COLUMN()</f>
        <v>55</v>
      </c>
      <c r="BD4" s="196">
        <f>COLUMN()</f>
        <v>56</v>
      </c>
      <c r="BE4" s="196">
        <f>COLUMN()</f>
        <v>57</v>
      </c>
      <c r="BF4" s="196">
        <f>COLUMN()</f>
        <v>58</v>
      </c>
      <c r="BG4" s="196">
        <f>COLUMN()</f>
        <v>59</v>
      </c>
      <c r="BH4" s="196">
        <f>COLUMN()</f>
        <v>60</v>
      </c>
      <c r="BI4" s="196">
        <f>COLUMN()</f>
        <v>61</v>
      </c>
      <c r="BJ4" s="196">
        <f>COLUMN()</f>
        <v>62</v>
      </c>
      <c r="BK4" s="196">
        <f>COLUMN()</f>
        <v>63</v>
      </c>
      <c r="BL4" s="196">
        <f>COLUMN()</f>
        <v>64</v>
      </c>
      <c r="BM4" s="196">
        <f>COLUMN()</f>
        <v>65</v>
      </c>
      <c r="BN4" s="196">
        <f>COLUMN()</f>
        <v>66</v>
      </c>
      <c r="BO4" s="196">
        <f>COLUMN()</f>
        <v>67</v>
      </c>
      <c r="BP4" s="196">
        <f>COLUMN()</f>
        <v>68</v>
      </c>
      <c r="BQ4" s="196">
        <f>COLUMN()</f>
        <v>69</v>
      </c>
      <c r="BR4" s="196">
        <f>COLUMN()</f>
        <v>70</v>
      </c>
      <c r="BS4" s="196">
        <f>COLUMN()</f>
        <v>71</v>
      </c>
      <c r="BT4" s="196">
        <f>COLUMN()</f>
        <v>72</v>
      </c>
      <c r="BU4" s="196">
        <f>COLUMN()</f>
        <v>73</v>
      </c>
      <c r="BV4" s="196">
        <f>COLUMN()</f>
        <v>74</v>
      </c>
      <c r="BW4" s="196">
        <f>COLUMN()</f>
        <v>75</v>
      </c>
      <c r="BX4" s="196">
        <f>COLUMN()</f>
        <v>76</v>
      </c>
      <c r="BY4" s="196">
        <f>COLUMN()</f>
        <v>77</v>
      </c>
      <c r="BZ4" s="196">
        <f>COLUMN()</f>
        <v>78</v>
      </c>
      <c r="CA4" s="196">
        <f>COLUMN()</f>
        <v>79</v>
      </c>
      <c r="CB4" s="196">
        <f>COLUMN()</f>
        <v>80</v>
      </c>
      <c r="CC4" s="196">
        <f>COLUMN()</f>
        <v>81</v>
      </c>
      <c r="CD4" s="196">
        <f>COLUMN()</f>
        <v>82</v>
      </c>
      <c r="CE4" s="196">
        <f>COLUMN()</f>
        <v>83</v>
      </c>
      <c r="CF4" s="196">
        <f>COLUMN()</f>
        <v>84</v>
      </c>
      <c r="CG4" s="196">
        <f>COLUMN()</f>
        <v>85</v>
      </c>
      <c r="CH4" s="196">
        <f>COLUMN()</f>
        <v>86</v>
      </c>
      <c r="CI4" s="196">
        <f>COLUMN()</f>
        <v>87</v>
      </c>
      <c r="CJ4" s="196">
        <f>COLUMN()</f>
        <v>88</v>
      </c>
      <c r="CK4" s="196">
        <f>COLUMN()</f>
        <v>89</v>
      </c>
      <c r="CL4" s="196">
        <f>COLUMN()</f>
        <v>90</v>
      </c>
      <c r="CM4" s="196">
        <f>COLUMN()</f>
        <v>91</v>
      </c>
      <c r="CN4" s="196">
        <f>COLUMN()</f>
        <v>92</v>
      </c>
      <c r="CO4" s="196">
        <f>COLUMN()</f>
        <v>93</v>
      </c>
    </row>
    <row r="5" spans="1:101" ht="15">
      <c r="A5" s="32" t="str">
        <f>Eingabetabelle!A2</f>
        <v>UG</v>
      </c>
      <c r="B5" s="32" t="str">
        <f>Eingabetabelle!B2</f>
        <v>Raum_1</v>
      </c>
      <c r="C5" s="32" t="str">
        <f ca="1">IF(Eingabetabelle!$K$4="X",INDIRECT(ADDRESS(7,14,1,1,CONCATENATE($A5,"_",$B5))),Eingabetabelle!$C2)</f>
        <v>Flur &amp; WC (inkl. Treppenhaus)</v>
      </c>
      <c r="D5" s="145">
        <f ca="1">IF(Eingabetabelle!$K$4="X",INDIRECT(ADDRESS(54,6,1,1,CONCATENATE($A5,"_",$B5))),Eingabetabelle!$H2)</f>
        <v>15.571399999999997</v>
      </c>
      <c r="E5" s="31" t="s">
        <v>403</v>
      </c>
      <c r="F5" s="31">
        <v>1</v>
      </c>
      <c r="G5" s="32">
        <f ca="1">INDIRECT(ADDRESS(MATCH($E5,'Daten Lueftung'!$A$3:$A$30,0)+2,2,1,1,"Daten Lueftung"))</f>
        <v>0.01</v>
      </c>
      <c r="H5" s="31" t="s">
        <v>407</v>
      </c>
      <c r="I5" s="31">
        <v>1</v>
      </c>
      <c r="J5" s="32">
        <f ca="1">INDIRECT(ADDRESS(MATCH($H5,'Daten Lueftung'!$A$3:$A$30,0)+2,2,1,1,"Daten Lueftung"))</f>
        <v>7.8E-2</v>
      </c>
      <c r="K5" s="32">
        <f ca="1">D5/(F5*SQRT(G5/J5)+I5)</f>
        <v>11.465936252425182</v>
      </c>
      <c r="L5" s="32">
        <f ca="1">K5*K5*G5</f>
        <v>1.3146769414467803</v>
      </c>
      <c r="M5" s="31">
        <v>5</v>
      </c>
      <c r="N5" s="189">
        <f t="shared" ref="N5:N13" si="0">IF(COLUMN()-13=$M5,$D5,0)</f>
        <v>0</v>
      </c>
      <c r="O5" s="189">
        <f t="shared" ref="O5:BA11" si="1">IF(COLUMN()-13=$M5,$D5,0)</f>
        <v>0</v>
      </c>
      <c r="P5" s="189">
        <f t="shared" si="1"/>
        <v>0</v>
      </c>
      <c r="Q5" s="189">
        <f t="shared" si="1"/>
        <v>0</v>
      </c>
      <c r="R5" s="189">
        <f t="shared" ca="1" si="1"/>
        <v>15.571399999999997</v>
      </c>
      <c r="S5" s="189">
        <f t="shared" si="1"/>
        <v>0</v>
      </c>
      <c r="T5" s="189">
        <f t="shared" si="1"/>
        <v>0</v>
      </c>
      <c r="U5" s="189">
        <f t="shared" si="1"/>
        <v>0</v>
      </c>
      <c r="V5" s="189">
        <f t="shared" si="1"/>
        <v>0</v>
      </c>
      <c r="W5" s="189">
        <f t="shared" si="1"/>
        <v>0</v>
      </c>
      <c r="X5" s="189">
        <f t="shared" si="1"/>
        <v>0</v>
      </c>
      <c r="Y5" s="189">
        <f t="shared" si="1"/>
        <v>0</v>
      </c>
      <c r="Z5" s="189">
        <f t="shared" si="1"/>
        <v>0</v>
      </c>
      <c r="AA5" s="189">
        <f t="shared" si="1"/>
        <v>0</v>
      </c>
      <c r="AB5" s="189">
        <f t="shared" si="1"/>
        <v>0</v>
      </c>
      <c r="AC5" s="189">
        <f t="shared" si="1"/>
        <v>0</v>
      </c>
      <c r="AD5" s="189">
        <f t="shared" si="1"/>
        <v>0</v>
      </c>
      <c r="AE5" s="189">
        <f t="shared" si="1"/>
        <v>0</v>
      </c>
      <c r="AF5" s="189">
        <f t="shared" si="1"/>
        <v>0</v>
      </c>
      <c r="AG5" s="189">
        <f t="shared" si="1"/>
        <v>0</v>
      </c>
      <c r="AH5" s="189">
        <f t="shared" si="1"/>
        <v>0</v>
      </c>
      <c r="AI5" s="189">
        <f t="shared" si="1"/>
        <v>0</v>
      </c>
      <c r="AJ5" s="189">
        <f t="shared" si="1"/>
        <v>0</v>
      </c>
      <c r="AK5" s="189">
        <f t="shared" si="1"/>
        <v>0</v>
      </c>
      <c r="AL5" s="189">
        <f t="shared" si="1"/>
        <v>0</v>
      </c>
      <c r="AM5" s="189">
        <f t="shared" si="1"/>
        <v>0</v>
      </c>
      <c r="AN5" s="189">
        <f t="shared" si="1"/>
        <v>0</v>
      </c>
      <c r="AO5" s="189">
        <f t="shared" si="1"/>
        <v>0</v>
      </c>
      <c r="AP5" s="189">
        <f t="shared" si="1"/>
        <v>0</v>
      </c>
      <c r="AQ5" s="189">
        <f t="shared" si="1"/>
        <v>0</v>
      </c>
      <c r="AR5" s="189">
        <f t="shared" si="1"/>
        <v>0</v>
      </c>
      <c r="AS5" s="189">
        <f t="shared" si="1"/>
        <v>0</v>
      </c>
      <c r="AT5" s="189">
        <f t="shared" si="1"/>
        <v>0</v>
      </c>
      <c r="AU5" s="189">
        <f t="shared" si="1"/>
        <v>0</v>
      </c>
      <c r="AV5" s="189">
        <f t="shared" si="1"/>
        <v>0</v>
      </c>
      <c r="AW5" s="189">
        <f t="shared" si="1"/>
        <v>0</v>
      </c>
      <c r="AX5" s="189">
        <f t="shared" si="1"/>
        <v>0</v>
      </c>
      <c r="AY5" s="189">
        <f t="shared" si="1"/>
        <v>0</v>
      </c>
      <c r="AZ5" s="189">
        <f t="shared" si="1"/>
        <v>0</v>
      </c>
      <c r="BA5" s="189">
        <f t="shared" si="1"/>
        <v>0</v>
      </c>
      <c r="BB5" s="189">
        <f t="shared" ref="BB5:BB13" si="2">IF(COLUMN()-53=$M5,$L5,0)</f>
        <v>0</v>
      </c>
      <c r="BC5" s="189">
        <f t="shared" ref="BC5:CO11" si="3">IF(COLUMN()-53=$M5,$L5,0)</f>
        <v>0</v>
      </c>
      <c r="BD5" s="189">
        <f t="shared" si="3"/>
        <v>0</v>
      </c>
      <c r="BE5" s="189">
        <f t="shared" si="3"/>
        <v>0</v>
      </c>
      <c r="BF5" s="189">
        <f t="shared" ca="1" si="3"/>
        <v>1.3146769414467803</v>
      </c>
      <c r="BG5" s="189">
        <f t="shared" si="3"/>
        <v>0</v>
      </c>
      <c r="BH5" s="189">
        <f t="shared" si="3"/>
        <v>0</v>
      </c>
      <c r="BI5" s="189">
        <f t="shared" si="3"/>
        <v>0</v>
      </c>
      <c r="BJ5" s="189">
        <f t="shared" si="3"/>
        <v>0</v>
      </c>
      <c r="BK5" s="189">
        <f t="shared" si="3"/>
        <v>0</v>
      </c>
      <c r="BL5" s="189">
        <f t="shared" si="3"/>
        <v>0</v>
      </c>
      <c r="BM5" s="189">
        <f t="shared" si="3"/>
        <v>0</v>
      </c>
      <c r="BN5" s="189">
        <f t="shared" si="3"/>
        <v>0</v>
      </c>
      <c r="BO5" s="189">
        <f t="shared" si="3"/>
        <v>0</v>
      </c>
      <c r="BP5" s="189">
        <f t="shared" si="3"/>
        <v>0</v>
      </c>
      <c r="BQ5" s="189">
        <f t="shared" si="3"/>
        <v>0</v>
      </c>
      <c r="BR5" s="189">
        <f t="shared" si="3"/>
        <v>0</v>
      </c>
      <c r="BS5" s="189">
        <f t="shared" si="3"/>
        <v>0</v>
      </c>
      <c r="BT5" s="189">
        <f t="shared" si="3"/>
        <v>0</v>
      </c>
      <c r="BU5" s="189">
        <f t="shared" si="3"/>
        <v>0</v>
      </c>
      <c r="BV5" s="189">
        <f t="shared" si="3"/>
        <v>0</v>
      </c>
      <c r="BW5" s="189">
        <f t="shared" si="3"/>
        <v>0</v>
      </c>
      <c r="BX5" s="189">
        <f t="shared" si="3"/>
        <v>0</v>
      </c>
      <c r="BY5" s="189">
        <f t="shared" si="3"/>
        <v>0</v>
      </c>
      <c r="BZ5" s="189">
        <f t="shared" si="3"/>
        <v>0</v>
      </c>
      <c r="CA5" s="189">
        <f t="shared" si="3"/>
        <v>0</v>
      </c>
      <c r="CB5" s="189">
        <f t="shared" si="3"/>
        <v>0</v>
      </c>
      <c r="CC5" s="189">
        <f t="shared" si="3"/>
        <v>0</v>
      </c>
      <c r="CD5" s="189">
        <f t="shared" si="3"/>
        <v>0</v>
      </c>
      <c r="CE5" s="189">
        <f t="shared" si="3"/>
        <v>0</v>
      </c>
      <c r="CF5" s="189">
        <f t="shared" si="3"/>
        <v>0</v>
      </c>
      <c r="CG5" s="189">
        <f t="shared" si="3"/>
        <v>0</v>
      </c>
      <c r="CH5" s="189">
        <f t="shared" si="3"/>
        <v>0</v>
      </c>
      <c r="CI5" s="189">
        <f t="shared" si="3"/>
        <v>0</v>
      </c>
      <c r="CJ5" s="189">
        <f t="shared" si="3"/>
        <v>0</v>
      </c>
      <c r="CK5" s="189">
        <f t="shared" si="3"/>
        <v>0</v>
      </c>
      <c r="CL5" s="189">
        <f t="shared" si="3"/>
        <v>0</v>
      </c>
      <c r="CM5" s="189">
        <f t="shared" si="3"/>
        <v>0</v>
      </c>
      <c r="CN5" s="189">
        <f t="shared" si="3"/>
        <v>0</v>
      </c>
      <c r="CO5" s="189">
        <f t="shared" si="3"/>
        <v>0</v>
      </c>
      <c r="CP5" t="str">
        <f ca="1">IF(Eingabetabelle!$K$4="X",INDIRECT(ADDRESS(10,16,1,1,CONCATENATE($A5,"_",$B5))),Eingabetabelle!$H2)</f>
        <v>Abluftraum</v>
      </c>
      <c r="CQ5" t="str">
        <f ca="1">IF($CP5=Daten!$AP$3,CONCATENATE($A5,"_",$B5),"")</f>
        <v/>
      </c>
      <c r="CR5" t="str">
        <f ca="1">IF($CP5=Daten!$AP$4,CONCATENATE($A5,"_",$B5),"")</f>
        <v>UG_Raum_1</v>
      </c>
      <c r="CS5" t="str">
        <f ca="1">IF($CP5=Daten!$AP$5,CONCATENATE($A5,"_",$B5),"")</f>
        <v/>
      </c>
      <c r="CU5">
        <f ca="1">IF(CQ5&lt;&gt;"",D5*INDIRECT(ADDRESS(9,7,1,0,CQ5),FALSE),0)</f>
        <v>0</v>
      </c>
      <c r="CV5">
        <f ca="1">IF(CQ5&lt;&gt;"",D5,0)</f>
        <v>0</v>
      </c>
      <c r="CW5">
        <f ca="1">IF(CR5&lt;&gt;"",D5,0)</f>
        <v>15.571399999999997</v>
      </c>
    </row>
    <row r="6" spans="1:101" ht="15">
      <c r="A6" s="32" t="str">
        <f>Eingabetabelle!A3</f>
        <v>UG</v>
      </c>
      <c r="B6" s="32" t="str">
        <f>Eingabetabelle!B3</f>
        <v>Raum_2</v>
      </c>
      <c r="C6" s="32" t="str">
        <f ca="1">IF(Eingabetabelle!$K$4="X",INDIRECT(ADDRESS(7,14,1,1,CONCATENATE($A6,"_",$B6))),Eingabetabelle!$C3)</f>
        <v>Flur</v>
      </c>
      <c r="D6" s="145">
        <f ca="1">IF(Eingabetabelle!$K$4="X",INDIRECT(ADDRESS(54,6,1,1,CONCATENATE($A6,"_",$B6))),Eingabetabelle!$H3)</f>
        <v>18.75</v>
      </c>
      <c r="E6" s="31" t="s">
        <v>403</v>
      </c>
      <c r="F6" s="31">
        <v>1</v>
      </c>
      <c r="G6" s="32">
        <f ca="1">INDIRECT(ADDRESS(MATCH($E6,'Daten Lueftung'!$A$3:$A$30,0)+2,2,1,1,"Daten Lueftung"))</f>
        <v>0.01</v>
      </c>
      <c r="H6" s="31" t="s">
        <v>408</v>
      </c>
      <c r="I6" s="31">
        <v>1</v>
      </c>
      <c r="J6" s="32">
        <f ca="1">INDIRECT(ADDRESS(MATCH($H6,'Daten Lueftung'!$A$3:$A$30,0)+2,2,1,1,"Daten Lueftung"))</f>
        <v>3.3000000000000002E-2</v>
      </c>
      <c r="K6" s="32">
        <f t="shared" ref="K6:K13" ca="1" si="4">D6/(F6*SQRT(G6/J6)+I6)</f>
        <v>12.093014572349226</v>
      </c>
      <c r="L6" s="32">
        <f t="shared" ref="L6:L13" ca="1" si="5">K6*K6*G6</f>
        <v>1.4624100144705074</v>
      </c>
      <c r="M6" s="31"/>
      <c r="N6" s="189">
        <f t="shared" si="0"/>
        <v>0</v>
      </c>
      <c r="O6" s="189">
        <f t="shared" si="1"/>
        <v>0</v>
      </c>
      <c r="P6" s="189">
        <f t="shared" si="1"/>
        <v>0</v>
      </c>
      <c r="Q6" s="189">
        <f t="shared" si="1"/>
        <v>0</v>
      </c>
      <c r="R6" s="189">
        <f t="shared" si="1"/>
        <v>0</v>
      </c>
      <c r="S6" s="189">
        <f t="shared" si="1"/>
        <v>0</v>
      </c>
      <c r="T6" s="189">
        <f t="shared" si="1"/>
        <v>0</v>
      </c>
      <c r="U6" s="189">
        <f t="shared" si="1"/>
        <v>0</v>
      </c>
      <c r="V6" s="189">
        <f t="shared" si="1"/>
        <v>0</v>
      </c>
      <c r="W6" s="189">
        <f t="shared" si="1"/>
        <v>0</v>
      </c>
      <c r="X6" s="189">
        <f t="shared" si="1"/>
        <v>0</v>
      </c>
      <c r="Y6" s="189">
        <f t="shared" si="1"/>
        <v>0</v>
      </c>
      <c r="Z6" s="189">
        <f t="shared" si="1"/>
        <v>0</v>
      </c>
      <c r="AA6" s="189">
        <f t="shared" si="1"/>
        <v>0</v>
      </c>
      <c r="AB6" s="189">
        <f t="shared" si="1"/>
        <v>0</v>
      </c>
      <c r="AC6" s="189">
        <f t="shared" si="1"/>
        <v>0</v>
      </c>
      <c r="AD6" s="189">
        <f t="shared" si="1"/>
        <v>0</v>
      </c>
      <c r="AE6" s="189">
        <f t="shared" si="1"/>
        <v>0</v>
      </c>
      <c r="AF6" s="189">
        <f t="shared" si="1"/>
        <v>0</v>
      </c>
      <c r="AG6" s="189">
        <f t="shared" si="1"/>
        <v>0</v>
      </c>
      <c r="AH6" s="189">
        <f t="shared" si="1"/>
        <v>0</v>
      </c>
      <c r="AI6" s="189">
        <f t="shared" si="1"/>
        <v>0</v>
      </c>
      <c r="AJ6" s="189">
        <f t="shared" si="1"/>
        <v>0</v>
      </c>
      <c r="AK6" s="189">
        <f t="shared" si="1"/>
        <v>0</v>
      </c>
      <c r="AL6" s="189">
        <f t="shared" si="1"/>
        <v>0</v>
      </c>
      <c r="AM6" s="189">
        <f t="shared" si="1"/>
        <v>0</v>
      </c>
      <c r="AN6" s="189">
        <f t="shared" si="1"/>
        <v>0</v>
      </c>
      <c r="AO6" s="189">
        <f t="shared" si="1"/>
        <v>0</v>
      </c>
      <c r="AP6" s="189">
        <f t="shared" si="1"/>
        <v>0</v>
      </c>
      <c r="AQ6" s="189">
        <f t="shared" si="1"/>
        <v>0</v>
      </c>
      <c r="AR6" s="189">
        <f t="shared" si="1"/>
        <v>0</v>
      </c>
      <c r="AS6" s="189">
        <f t="shared" si="1"/>
        <v>0</v>
      </c>
      <c r="AT6" s="189">
        <f t="shared" si="1"/>
        <v>0</v>
      </c>
      <c r="AU6" s="189">
        <f t="shared" si="1"/>
        <v>0</v>
      </c>
      <c r="AV6" s="189">
        <f t="shared" si="1"/>
        <v>0</v>
      </c>
      <c r="AW6" s="189">
        <f t="shared" si="1"/>
        <v>0</v>
      </c>
      <c r="AX6" s="189">
        <f t="shared" si="1"/>
        <v>0</v>
      </c>
      <c r="AY6" s="189">
        <f t="shared" si="1"/>
        <v>0</v>
      </c>
      <c r="AZ6" s="189">
        <f t="shared" si="1"/>
        <v>0</v>
      </c>
      <c r="BA6" s="189">
        <f t="shared" si="1"/>
        <v>0</v>
      </c>
      <c r="BB6" s="189">
        <f t="shared" si="2"/>
        <v>0</v>
      </c>
      <c r="BC6" s="189">
        <f t="shared" si="3"/>
        <v>0</v>
      </c>
      <c r="BD6" s="189">
        <f t="shared" si="3"/>
        <v>0</v>
      </c>
      <c r="BE6" s="189">
        <f t="shared" si="3"/>
        <v>0</v>
      </c>
      <c r="BF6" s="189">
        <f t="shared" si="3"/>
        <v>0</v>
      </c>
      <c r="BG6" s="189">
        <f t="shared" si="3"/>
        <v>0</v>
      </c>
      <c r="BH6" s="189">
        <f t="shared" si="3"/>
        <v>0</v>
      </c>
      <c r="BI6" s="189">
        <f t="shared" si="3"/>
        <v>0</v>
      </c>
      <c r="BJ6" s="189">
        <f t="shared" si="3"/>
        <v>0</v>
      </c>
      <c r="BK6" s="189">
        <f t="shared" si="3"/>
        <v>0</v>
      </c>
      <c r="BL6" s="189">
        <f t="shared" si="3"/>
        <v>0</v>
      </c>
      <c r="BM6" s="189">
        <f t="shared" si="3"/>
        <v>0</v>
      </c>
      <c r="BN6" s="189">
        <f t="shared" si="3"/>
        <v>0</v>
      </c>
      <c r="BO6" s="189">
        <f t="shared" si="3"/>
        <v>0</v>
      </c>
      <c r="BP6" s="189">
        <f t="shared" si="3"/>
        <v>0</v>
      </c>
      <c r="BQ6" s="189">
        <f t="shared" si="3"/>
        <v>0</v>
      </c>
      <c r="BR6" s="189">
        <f t="shared" si="3"/>
        <v>0</v>
      </c>
      <c r="BS6" s="189">
        <f t="shared" si="3"/>
        <v>0</v>
      </c>
      <c r="BT6" s="189">
        <f t="shared" si="3"/>
        <v>0</v>
      </c>
      <c r="BU6" s="189">
        <f t="shared" si="3"/>
        <v>0</v>
      </c>
      <c r="BV6" s="189">
        <f t="shared" si="3"/>
        <v>0</v>
      </c>
      <c r="BW6" s="189">
        <f t="shared" si="3"/>
        <v>0</v>
      </c>
      <c r="BX6" s="189">
        <f t="shared" si="3"/>
        <v>0</v>
      </c>
      <c r="BY6" s="189">
        <f t="shared" si="3"/>
        <v>0</v>
      </c>
      <c r="BZ6" s="189">
        <f t="shared" si="3"/>
        <v>0</v>
      </c>
      <c r="CA6" s="189">
        <f t="shared" si="3"/>
        <v>0</v>
      </c>
      <c r="CB6" s="189">
        <f t="shared" si="3"/>
        <v>0</v>
      </c>
      <c r="CC6" s="189">
        <f t="shared" si="3"/>
        <v>0</v>
      </c>
      <c r="CD6" s="189">
        <f t="shared" si="3"/>
        <v>0</v>
      </c>
      <c r="CE6" s="189">
        <f t="shared" si="3"/>
        <v>0</v>
      </c>
      <c r="CF6" s="189">
        <f t="shared" si="3"/>
        <v>0</v>
      </c>
      <c r="CG6" s="189">
        <f t="shared" si="3"/>
        <v>0</v>
      </c>
      <c r="CH6" s="189">
        <f t="shared" si="3"/>
        <v>0</v>
      </c>
      <c r="CI6" s="189">
        <f t="shared" si="3"/>
        <v>0</v>
      </c>
      <c r="CJ6" s="189">
        <f t="shared" si="3"/>
        <v>0</v>
      </c>
      <c r="CK6" s="189">
        <f t="shared" si="3"/>
        <v>0</v>
      </c>
      <c r="CL6" s="189">
        <f t="shared" si="3"/>
        <v>0</v>
      </c>
      <c r="CM6" s="189">
        <f t="shared" si="3"/>
        <v>0</v>
      </c>
      <c r="CN6" s="189">
        <f t="shared" si="3"/>
        <v>0</v>
      </c>
      <c r="CO6" s="189">
        <f t="shared" si="3"/>
        <v>0</v>
      </c>
      <c r="CP6" t="str">
        <f ca="1">IF(Eingabetabelle!$K$4="X",INDIRECT(ADDRESS(10,16,1,1,CONCATENATE($A6,"_",$B6))),Eingabetabelle!$H3)</f>
        <v>Überströmraum</v>
      </c>
      <c r="CQ6" t="str">
        <f ca="1">IF($CP6=Daten!$AP$3,CONCATENATE($A6,"_",$B6),"")</f>
        <v/>
      </c>
      <c r="CR6" t="str">
        <f ca="1">IF($CP6=Daten!$AP$4,CONCATENATE($A6,"_",$B6),"")</f>
        <v/>
      </c>
      <c r="CS6" t="str">
        <f ca="1">IF($CP6=Daten!$AP$5,CONCATENATE($A6,"_",$B6),"")</f>
        <v>UG_Raum_2</v>
      </c>
      <c r="CU6">
        <f t="shared" ref="CU6:CU13" ca="1" si="6">IF(CQ6&lt;&gt;"",D6*INDIRECT(ADDRESS(9,7,1,0,CQ6),FALSE),0)</f>
        <v>0</v>
      </c>
      <c r="CV6">
        <f t="shared" ref="CV6:CV13" ca="1" si="7">IF(CQ6&lt;&gt;"",D6,0)</f>
        <v>0</v>
      </c>
      <c r="CW6">
        <f t="shared" ref="CW6:CW13" ca="1" si="8">IF(CR6&lt;&gt;"",D6,0)</f>
        <v>0</v>
      </c>
    </row>
    <row r="7" spans="1:101" ht="15">
      <c r="A7" s="32" t="str">
        <f>Eingabetabelle!A4</f>
        <v>UG</v>
      </c>
      <c r="B7" s="32" t="str">
        <f>Eingabetabelle!B4</f>
        <v>Raum_3</v>
      </c>
      <c r="C7" s="32" t="str">
        <f ca="1">IF(Eingabetabelle!$K$4="X",INDIRECT(ADDRESS(7,14,1,1,CONCATENATE($A7,"_",$B7))),Eingabetabelle!$C4)</f>
        <v>Testraum</v>
      </c>
      <c r="D7" s="145">
        <f ca="1">IF(Eingabetabelle!$K$4="X",INDIRECT(ADDRESS(54,6,1,1,CONCATENATE($A7,"_",$B7))),Eingabetabelle!$H4)</f>
        <v>25.999999999999996</v>
      </c>
      <c r="E7" s="31" t="s">
        <v>334</v>
      </c>
      <c r="F7" s="31">
        <v>1</v>
      </c>
      <c r="G7" s="32" t="e">
        <f ca="1">INDIRECT(ADDRESS(MATCH($E7,'Daten Lueftung'!$A$3:$A$30,0)+2,2,1,1,"Daten Lueftung"))</f>
        <v>#N/A</v>
      </c>
      <c r="H7" s="31" t="s">
        <v>335</v>
      </c>
      <c r="I7" s="31">
        <v>1</v>
      </c>
      <c r="J7" s="32" t="e">
        <f ca="1">INDIRECT(ADDRESS(MATCH($H7,'Daten Lueftung'!$A$3:$A$30,0)+2,2,1,1,"Daten Lueftung"))</f>
        <v>#N/A</v>
      </c>
      <c r="K7" s="32" t="e">
        <f t="shared" ca="1" si="4"/>
        <v>#N/A</v>
      </c>
      <c r="L7" s="32" t="e">
        <f t="shared" ca="1" si="5"/>
        <v>#N/A</v>
      </c>
      <c r="M7" s="31"/>
      <c r="N7" s="189">
        <f t="shared" si="0"/>
        <v>0</v>
      </c>
      <c r="O7" s="189">
        <f t="shared" si="1"/>
        <v>0</v>
      </c>
      <c r="P7" s="189">
        <f t="shared" si="1"/>
        <v>0</v>
      </c>
      <c r="Q7" s="189">
        <f t="shared" si="1"/>
        <v>0</v>
      </c>
      <c r="R7" s="189">
        <f t="shared" si="1"/>
        <v>0</v>
      </c>
      <c r="S7" s="189">
        <f t="shared" si="1"/>
        <v>0</v>
      </c>
      <c r="T7" s="189">
        <f t="shared" si="1"/>
        <v>0</v>
      </c>
      <c r="U7" s="189">
        <f t="shared" si="1"/>
        <v>0</v>
      </c>
      <c r="V7" s="189">
        <f t="shared" si="1"/>
        <v>0</v>
      </c>
      <c r="W7" s="189">
        <f t="shared" si="1"/>
        <v>0</v>
      </c>
      <c r="X7" s="189">
        <f t="shared" si="1"/>
        <v>0</v>
      </c>
      <c r="Y7" s="189">
        <f t="shared" si="1"/>
        <v>0</v>
      </c>
      <c r="Z7" s="189">
        <f t="shared" si="1"/>
        <v>0</v>
      </c>
      <c r="AA7" s="189">
        <f t="shared" si="1"/>
        <v>0</v>
      </c>
      <c r="AB7" s="189">
        <f t="shared" si="1"/>
        <v>0</v>
      </c>
      <c r="AC7" s="189">
        <f t="shared" si="1"/>
        <v>0</v>
      </c>
      <c r="AD7" s="189">
        <f t="shared" si="1"/>
        <v>0</v>
      </c>
      <c r="AE7" s="189">
        <f t="shared" si="1"/>
        <v>0</v>
      </c>
      <c r="AF7" s="189">
        <f t="shared" si="1"/>
        <v>0</v>
      </c>
      <c r="AG7" s="189">
        <f t="shared" si="1"/>
        <v>0</v>
      </c>
      <c r="AH7" s="189">
        <f t="shared" si="1"/>
        <v>0</v>
      </c>
      <c r="AI7" s="189">
        <f t="shared" si="1"/>
        <v>0</v>
      </c>
      <c r="AJ7" s="189">
        <f t="shared" si="1"/>
        <v>0</v>
      </c>
      <c r="AK7" s="189">
        <f t="shared" si="1"/>
        <v>0</v>
      </c>
      <c r="AL7" s="189">
        <f t="shared" si="1"/>
        <v>0</v>
      </c>
      <c r="AM7" s="189">
        <f t="shared" si="1"/>
        <v>0</v>
      </c>
      <c r="AN7" s="189">
        <f t="shared" si="1"/>
        <v>0</v>
      </c>
      <c r="AO7" s="189">
        <f t="shared" si="1"/>
        <v>0</v>
      </c>
      <c r="AP7" s="189">
        <f t="shared" si="1"/>
        <v>0</v>
      </c>
      <c r="AQ7" s="189">
        <f t="shared" si="1"/>
        <v>0</v>
      </c>
      <c r="AR7" s="189">
        <f t="shared" si="1"/>
        <v>0</v>
      </c>
      <c r="AS7" s="189">
        <f t="shared" si="1"/>
        <v>0</v>
      </c>
      <c r="AT7" s="189">
        <f t="shared" si="1"/>
        <v>0</v>
      </c>
      <c r="AU7" s="189">
        <f t="shared" si="1"/>
        <v>0</v>
      </c>
      <c r="AV7" s="189">
        <f t="shared" si="1"/>
        <v>0</v>
      </c>
      <c r="AW7" s="189">
        <f t="shared" si="1"/>
        <v>0</v>
      </c>
      <c r="AX7" s="189">
        <f t="shared" si="1"/>
        <v>0</v>
      </c>
      <c r="AY7" s="189">
        <f t="shared" si="1"/>
        <v>0</v>
      </c>
      <c r="AZ7" s="189">
        <f t="shared" si="1"/>
        <v>0</v>
      </c>
      <c r="BA7" s="189">
        <f t="shared" si="1"/>
        <v>0</v>
      </c>
      <c r="BB7" s="189">
        <f t="shared" si="2"/>
        <v>0</v>
      </c>
      <c r="BC7" s="189">
        <f t="shared" si="3"/>
        <v>0</v>
      </c>
      <c r="BD7" s="189">
        <f t="shared" si="3"/>
        <v>0</v>
      </c>
      <c r="BE7" s="189">
        <f t="shared" si="3"/>
        <v>0</v>
      </c>
      <c r="BF7" s="189">
        <f t="shared" si="3"/>
        <v>0</v>
      </c>
      <c r="BG7" s="189">
        <f t="shared" si="3"/>
        <v>0</v>
      </c>
      <c r="BH7" s="189">
        <f t="shared" si="3"/>
        <v>0</v>
      </c>
      <c r="BI7" s="189">
        <f t="shared" si="3"/>
        <v>0</v>
      </c>
      <c r="BJ7" s="189">
        <f t="shared" si="3"/>
        <v>0</v>
      </c>
      <c r="BK7" s="189">
        <f t="shared" si="3"/>
        <v>0</v>
      </c>
      <c r="BL7" s="189">
        <f t="shared" si="3"/>
        <v>0</v>
      </c>
      <c r="BM7" s="189">
        <f t="shared" si="3"/>
        <v>0</v>
      </c>
      <c r="BN7" s="189">
        <f t="shared" si="3"/>
        <v>0</v>
      </c>
      <c r="BO7" s="189">
        <f t="shared" si="3"/>
        <v>0</v>
      </c>
      <c r="BP7" s="189">
        <f t="shared" si="3"/>
        <v>0</v>
      </c>
      <c r="BQ7" s="189">
        <f t="shared" si="3"/>
        <v>0</v>
      </c>
      <c r="BR7" s="189">
        <f t="shared" si="3"/>
        <v>0</v>
      </c>
      <c r="BS7" s="189">
        <f t="shared" si="3"/>
        <v>0</v>
      </c>
      <c r="BT7" s="189">
        <f t="shared" si="3"/>
        <v>0</v>
      </c>
      <c r="BU7" s="189">
        <f t="shared" si="3"/>
        <v>0</v>
      </c>
      <c r="BV7" s="189">
        <f t="shared" si="3"/>
        <v>0</v>
      </c>
      <c r="BW7" s="189">
        <f t="shared" si="3"/>
        <v>0</v>
      </c>
      <c r="BX7" s="189">
        <f t="shared" si="3"/>
        <v>0</v>
      </c>
      <c r="BY7" s="189">
        <f t="shared" si="3"/>
        <v>0</v>
      </c>
      <c r="BZ7" s="189">
        <f t="shared" si="3"/>
        <v>0</v>
      </c>
      <c r="CA7" s="189">
        <f t="shared" si="3"/>
        <v>0</v>
      </c>
      <c r="CB7" s="189">
        <f t="shared" si="3"/>
        <v>0</v>
      </c>
      <c r="CC7" s="189">
        <f t="shared" si="3"/>
        <v>0</v>
      </c>
      <c r="CD7" s="189">
        <f t="shared" si="3"/>
        <v>0</v>
      </c>
      <c r="CE7" s="189">
        <f t="shared" si="3"/>
        <v>0</v>
      </c>
      <c r="CF7" s="189">
        <f t="shared" si="3"/>
        <v>0</v>
      </c>
      <c r="CG7" s="189">
        <f t="shared" si="3"/>
        <v>0</v>
      </c>
      <c r="CH7" s="189">
        <f t="shared" si="3"/>
        <v>0</v>
      </c>
      <c r="CI7" s="189">
        <f t="shared" si="3"/>
        <v>0</v>
      </c>
      <c r="CJ7" s="189">
        <f t="shared" si="3"/>
        <v>0</v>
      </c>
      <c r="CK7" s="189">
        <f t="shared" si="3"/>
        <v>0</v>
      </c>
      <c r="CL7" s="189">
        <f t="shared" si="3"/>
        <v>0</v>
      </c>
      <c r="CM7" s="189">
        <f t="shared" si="3"/>
        <v>0</v>
      </c>
      <c r="CN7" s="189">
        <f t="shared" si="3"/>
        <v>0</v>
      </c>
      <c r="CO7" s="189">
        <f t="shared" si="3"/>
        <v>0</v>
      </c>
      <c r="CP7" t="str">
        <f ca="1">IF(Eingabetabelle!$K$4="X",INDIRECT(ADDRESS(10,16,1,1,CONCATENATE($A7,"_",$B7))),Eingabetabelle!$H4)</f>
        <v>Zuluftraum</v>
      </c>
      <c r="CQ7" t="str">
        <f ca="1">IF($CP7=Daten!$AP$3,CONCATENATE($A7,"_",$B7),"")</f>
        <v>UG_Raum_3</v>
      </c>
      <c r="CR7" t="str">
        <f ca="1">IF($CP7=Daten!$AP$4,CONCATENATE($A7,"_",$B7),"")</f>
        <v/>
      </c>
      <c r="CS7" t="str">
        <f ca="1">IF($CP7=Daten!$AP$5,CONCATENATE($A7,"_",$B7),"")</f>
        <v/>
      </c>
      <c r="CU7">
        <f t="shared" ca="1" si="6"/>
        <v>623.99999999999989</v>
      </c>
      <c r="CV7">
        <f t="shared" ca="1" si="7"/>
        <v>25.999999999999996</v>
      </c>
      <c r="CW7">
        <f t="shared" ca="1" si="8"/>
        <v>0</v>
      </c>
    </row>
    <row r="8" spans="1:101" ht="15">
      <c r="A8" s="32" t="str">
        <f>Eingabetabelle!A5</f>
        <v>UG</v>
      </c>
      <c r="B8" s="32" t="str">
        <f>Eingabetabelle!B5</f>
        <v>Raum_4</v>
      </c>
      <c r="C8" s="32" t="str">
        <f ca="1">IF(Eingabetabelle!$K$4="X",INDIRECT(ADDRESS(7,14,1,1,CONCATENATE($A8,"_",$B8))),Eingabetabelle!$C5)</f>
        <v>Testraum</v>
      </c>
      <c r="D8" s="145">
        <f ca="1">IF(Eingabetabelle!$K$4="X",INDIRECT(ADDRESS(54,6,1,1,CONCATENATE($A8,"_",$B8))),Eingabetabelle!$H5)</f>
        <v>0</v>
      </c>
      <c r="E8" s="31" t="s">
        <v>334</v>
      </c>
      <c r="F8" s="31">
        <v>1</v>
      </c>
      <c r="G8" s="32" t="e">
        <f ca="1">INDIRECT(ADDRESS(MATCH($E8,'Daten Lueftung'!$A$3:$A$30,0)+2,2,1,1,"Daten Lueftung"))</f>
        <v>#N/A</v>
      </c>
      <c r="H8" s="31" t="s">
        <v>335</v>
      </c>
      <c r="I8" s="31">
        <v>1</v>
      </c>
      <c r="J8" s="32" t="e">
        <f ca="1">INDIRECT(ADDRESS(MATCH($H8,'Daten Lueftung'!$A$3:$A$30,0)+2,2,1,1,"Daten Lueftung"))</f>
        <v>#N/A</v>
      </c>
      <c r="K8" s="32" t="e">
        <f t="shared" ca="1" si="4"/>
        <v>#N/A</v>
      </c>
      <c r="L8" s="32" t="e">
        <f t="shared" ca="1" si="5"/>
        <v>#N/A</v>
      </c>
      <c r="M8" s="31"/>
      <c r="N8" s="189">
        <f t="shared" si="0"/>
        <v>0</v>
      </c>
      <c r="O8" s="189">
        <f t="shared" si="1"/>
        <v>0</v>
      </c>
      <c r="P8" s="189">
        <f t="shared" si="1"/>
        <v>0</v>
      </c>
      <c r="Q8" s="189">
        <f t="shared" si="1"/>
        <v>0</v>
      </c>
      <c r="R8" s="189">
        <f t="shared" si="1"/>
        <v>0</v>
      </c>
      <c r="S8" s="189">
        <f t="shared" si="1"/>
        <v>0</v>
      </c>
      <c r="T8" s="189">
        <f t="shared" si="1"/>
        <v>0</v>
      </c>
      <c r="U8" s="189">
        <f t="shared" si="1"/>
        <v>0</v>
      </c>
      <c r="V8" s="189">
        <f t="shared" si="1"/>
        <v>0</v>
      </c>
      <c r="W8" s="189">
        <f t="shared" si="1"/>
        <v>0</v>
      </c>
      <c r="X8" s="189">
        <f t="shared" si="1"/>
        <v>0</v>
      </c>
      <c r="Y8" s="189">
        <f t="shared" si="1"/>
        <v>0</v>
      </c>
      <c r="Z8" s="189">
        <f t="shared" si="1"/>
        <v>0</v>
      </c>
      <c r="AA8" s="189">
        <f t="shared" si="1"/>
        <v>0</v>
      </c>
      <c r="AB8" s="189">
        <f t="shared" si="1"/>
        <v>0</v>
      </c>
      <c r="AC8" s="189">
        <f t="shared" si="1"/>
        <v>0</v>
      </c>
      <c r="AD8" s="189">
        <f t="shared" si="1"/>
        <v>0</v>
      </c>
      <c r="AE8" s="189">
        <f t="shared" si="1"/>
        <v>0</v>
      </c>
      <c r="AF8" s="189">
        <f t="shared" si="1"/>
        <v>0</v>
      </c>
      <c r="AG8" s="189">
        <f t="shared" si="1"/>
        <v>0</v>
      </c>
      <c r="AH8" s="189">
        <f t="shared" si="1"/>
        <v>0</v>
      </c>
      <c r="AI8" s="189">
        <f t="shared" si="1"/>
        <v>0</v>
      </c>
      <c r="AJ8" s="189">
        <f t="shared" si="1"/>
        <v>0</v>
      </c>
      <c r="AK8" s="189">
        <f t="shared" si="1"/>
        <v>0</v>
      </c>
      <c r="AL8" s="189">
        <f t="shared" si="1"/>
        <v>0</v>
      </c>
      <c r="AM8" s="189">
        <f t="shared" si="1"/>
        <v>0</v>
      </c>
      <c r="AN8" s="189">
        <f t="shared" si="1"/>
        <v>0</v>
      </c>
      <c r="AO8" s="189">
        <f t="shared" si="1"/>
        <v>0</v>
      </c>
      <c r="AP8" s="189">
        <f t="shared" si="1"/>
        <v>0</v>
      </c>
      <c r="AQ8" s="189">
        <f t="shared" si="1"/>
        <v>0</v>
      </c>
      <c r="AR8" s="189">
        <f t="shared" si="1"/>
        <v>0</v>
      </c>
      <c r="AS8" s="189">
        <f t="shared" si="1"/>
        <v>0</v>
      </c>
      <c r="AT8" s="189">
        <f t="shared" si="1"/>
        <v>0</v>
      </c>
      <c r="AU8" s="189">
        <f t="shared" si="1"/>
        <v>0</v>
      </c>
      <c r="AV8" s="189">
        <f t="shared" si="1"/>
        <v>0</v>
      </c>
      <c r="AW8" s="189">
        <f t="shared" si="1"/>
        <v>0</v>
      </c>
      <c r="AX8" s="189">
        <f t="shared" si="1"/>
        <v>0</v>
      </c>
      <c r="AY8" s="189">
        <f t="shared" si="1"/>
        <v>0</v>
      </c>
      <c r="AZ8" s="189">
        <f t="shared" si="1"/>
        <v>0</v>
      </c>
      <c r="BA8" s="189">
        <f t="shared" si="1"/>
        <v>0</v>
      </c>
      <c r="BB8" s="189">
        <f t="shared" si="2"/>
        <v>0</v>
      </c>
      <c r="BC8" s="189">
        <f t="shared" si="3"/>
        <v>0</v>
      </c>
      <c r="BD8" s="189">
        <f t="shared" si="3"/>
        <v>0</v>
      </c>
      <c r="BE8" s="189">
        <f t="shared" si="3"/>
        <v>0</v>
      </c>
      <c r="BF8" s="189">
        <f t="shared" si="3"/>
        <v>0</v>
      </c>
      <c r="BG8" s="189">
        <f t="shared" si="3"/>
        <v>0</v>
      </c>
      <c r="BH8" s="189">
        <f t="shared" si="3"/>
        <v>0</v>
      </c>
      <c r="BI8" s="189">
        <f t="shared" si="3"/>
        <v>0</v>
      </c>
      <c r="BJ8" s="189">
        <f t="shared" si="3"/>
        <v>0</v>
      </c>
      <c r="BK8" s="189">
        <f t="shared" si="3"/>
        <v>0</v>
      </c>
      <c r="BL8" s="189">
        <f t="shared" si="3"/>
        <v>0</v>
      </c>
      <c r="BM8" s="189">
        <f t="shared" si="3"/>
        <v>0</v>
      </c>
      <c r="BN8" s="189">
        <f t="shared" si="3"/>
        <v>0</v>
      </c>
      <c r="BO8" s="189">
        <f t="shared" si="3"/>
        <v>0</v>
      </c>
      <c r="BP8" s="189">
        <f t="shared" si="3"/>
        <v>0</v>
      </c>
      <c r="BQ8" s="189">
        <f t="shared" si="3"/>
        <v>0</v>
      </c>
      <c r="BR8" s="189">
        <f t="shared" si="3"/>
        <v>0</v>
      </c>
      <c r="BS8" s="189">
        <f t="shared" si="3"/>
        <v>0</v>
      </c>
      <c r="BT8" s="189">
        <f t="shared" si="3"/>
        <v>0</v>
      </c>
      <c r="BU8" s="189">
        <f t="shared" si="3"/>
        <v>0</v>
      </c>
      <c r="BV8" s="189">
        <f t="shared" si="3"/>
        <v>0</v>
      </c>
      <c r="BW8" s="189">
        <f t="shared" si="3"/>
        <v>0</v>
      </c>
      <c r="BX8" s="189">
        <f t="shared" si="3"/>
        <v>0</v>
      </c>
      <c r="BY8" s="189">
        <f t="shared" si="3"/>
        <v>0</v>
      </c>
      <c r="BZ8" s="189">
        <f t="shared" si="3"/>
        <v>0</v>
      </c>
      <c r="CA8" s="189">
        <f t="shared" si="3"/>
        <v>0</v>
      </c>
      <c r="CB8" s="189">
        <f t="shared" si="3"/>
        <v>0</v>
      </c>
      <c r="CC8" s="189">
        <f t="shared" si="3"/>
        <v>0</v>
      </c>
      <c r="CD8" s="189">
        <f t="shared" si="3"/>
        <v>0</v>
      </c>
      <c r="CE8" s="189">
        <f t="shared" si="3"/>
        <v>0</v>
      </c>
      <c r="CF8" s="189">
        <f t="shared" si="3"/>
        <v>0</v>
      </c>
      <c r="CG8" s="189">
        <f t="shared" si="3"/>
        <v>0</v>
      </c>
      <c r="CH8" s="189">
        <f t="shared" si="3"/>
        <v>0</v>
      </c>
      <c r="CI8" s="189">
        <f t="shared" si="3"/>
        <v>0</v>
      </c>
      <c r="CJ8" s="189">
        <f t="shared" si="3"/>
        <v>0</v>
      </c>
      <c r="CK8" s="189">
        <f t="shared" si="3"/>
        <v>0</v>
      </c>
      <c r="CL8" s="189">
        <f t="shared" si="3"/>
        <v>0</v>
      </c>
      <c r="CM8" s="189">
        <f t="shared" si="3"/>
        <v>0</v>
      </c>
      <c r="CN8" s="189">
        <f t="shared" si="3"/>
        <v>0</v>
      </c>
      <c r="CO8" s="189">
        <f t="shared" si="3"/>
        <v>0</v>
      </c>
      <c r="CP8">
        <f ca="1">IF(Eingabetabelle!$K$4="X",INDIRECT(ADDRESS(10,16,1,1,CONCATENATE($A8,"_",$B8))),Eingabetabelle!$H5)</f>
        <v>0</v>
      </c>
      <c r="CQ8" t="str">
        <f ca="1">IF($CP8=Daten!$AP$3,CONCATENATE($A8,"_",$B8),"")</f>
        <v/>
      </c>
      <c r="CR8" t="str">
        <f ca="1">IF($CP8=Daten!$AP$4,CONCATENATE($A8,"_",$B8),"")</f>
        <v/>
      </c>
      <c r="CS8" t="str">
        <f ca="1">IF($CP8=Daten!$AP$5,CONCATENATE($A8,"_",$B8),"")</f>
        <v/>
      </c>
      <c r="CU8">
        <f t="shared" ca="1" si="6"/>
        <v>0</v>
      </c>
      <c r="CV8">
        <f t="shared" ca="1" si="7"/>
        <v>0</v>
      </c>
      <c r="CW8">
        <f t="shared" ca="1" si="8"/>
        <v>0</v>
      </c>
    </row>
    <row r="9" spans="1:101" ht="15">
      <c r="A9" s="32" t="str">
        <f>Eingabetabelle!A6</f>
        <v>UG</v>
      </c>
      <c r="B9" s="32" t="str">
        <f>Eingabetabelle!B6</f>
        <v>Raum_5</v>
      </c>
      <c r="C9" s="32" t="str">
        <f ca="1">IF(Eingabetabelle!$K$4="X",INDIRECT(ADDRESS(7,14,1,1,CONCATENATE($A9,"_",$B9))),Eingabetabelle!$C6)</f>
        <v>Testraum</v>
      </c>
      <c r="D9" s="145">
        <f ca="1">IF(Eingabetabelle!$K$4="X",INDIRECT(ADDRESS(54,6,1,1,CONCATENATE($A9,"_",$B9))),Eingabetabelle!$H6)</f>
        <v>0</v>
      </c>
      <c r="E9" s="31" t="s">
        <v>334</v>
      </c>
      <c r="F9" s="31">
        <v>1</v>
      </c>
      <c r="G9" s="32" t="e">
        <f ca="1">INDIRECT(ADDRESS(MATCH($E9,'Daten Lueftung'!$A$3:$A$30,0)+2,2,1,1,"Daten Lueftung"))</f>
        <v>#N/A</v>
      </c>
      <c r="H9" s="31" t="s">
        <v>335</v>
      </c>
      <c r="I9" s="31">
        <v>1</v>
      </c>
      <c r="J9" s="32" t="e">
        <f ca="1">INDIRECT(ADDRESS(MATCH($H9,'Daten Lueftung'!$A$3:$A$30,0)+2,2,1,1,"Daten Lueftung"))</f>
        <v>#N/A</v>
      </c>
      <c r="K9" s="32" t="e">
        <f t="shared" ca="1" si="4"/>
        <v>#N/A</v>
      </c>
      <c r="L9" s="32" t="e">
        <f t="shared" ca="1" si="5"/>
        <v>#N/A</v>
      </c>
      <c r="M9" s="31"/>
      <c r="N9" s="189">
        <f t="shared" si="0"/>
        <v>0</v>
      </c>
      <c r="O9" s="189">
        <f t="shared" si="1"/>
        <v>0</v>
      </c>
      <c r="P9" s="189">
        <f t="shared" si="1"/>
        <v>0</v>
      </c>
      <c r="Q9" s="189">
        <f t="shared" si="1"/>
        <v>0</v>
      </c>
      <c r="R9" s="189">
        <f t="shared" si="1"/>
        <v>0</v>
      </c>
      <c r="S9" s="189">
        <f t="shared" si="1"/>
        <v>0</v>
      </c>
      <c r="T9" s="189">
        <f t="shared" si="1"/>
        <v>0</v>
      </c>
      <c r="U9" s="189">
        <f t="shared" si="1"/>
        <v>0</v>
      </c>
      <c r="V9" s="189">
        <f t="shared" si="1"/>
        <v>0</v>
      </c>
      <c r="W9" s="189">
        <f t="shared" si="1"/>
        <v>0</v>
      </c>
      <c r="X9" s="189">
        <f t="shared" si="1"/>
        <v>0</v>
      </c>
      <c r="Y9" s="189">
        <f t="shared" si="1"/>
        <v>0</v>
      </c>
      <c r="Z9" s="189">
        <f t="shared" si="1"/>
        <v>0</v>
      </c>
      <c r="AA9" s="189">
        <f t="shared" si="1"/>
        <v>0</v>
      </c>
      <c r="AB9" s="189">
        <f t="shared" si="1"/>
        <v>0</v>
      </c>
      <c r="AC9" s="189">
        <f t="shared" si="1"/>
        <v>0</v>
      </c>
      <c r="AD9" s="189">
        <f t="shared" si="1"/>
        <v>0</v>
      </c>
      <c r="AE9" s="189">
        <f t="shared" si="1"/>
        <v>0</v>
      </c>
      <c r="AF9" s="189">
        <f t="shared" si="1"/>
        <v>0</v>
      </c>
      <c r="AG9" s="189">
        <f t="shared" si="1"/>
        <v>0</v>
      </c>
      <c r="AH9" s="189">
        <f t="shared" si="1"/>
        <v>0</v>
      </c>
      <c r="AI9" s="189">
        <f t="shared" si="1"/>
        <v>0</v>
      </c>
      <c r="AJ9" s="189">
        <f t="shared" si="1"/>
        <v>0</v>
      </c>
      <c r="AK9" s="189">
        <f t="shared" si="1"/>
        <v>0</v>
      </c>
      <c r="AL9" s="189">
        <f t="shared" si="1"/>
        <v>0</v>
      </c>
      <c r="AM9" s="189">
        <f t="shared" si="1"/>
        <v>0</v>
      </c>
      <c r="AN9" s="189">
        <f t="shared" si="1"/>
        <v>0</v>
      </c>
      <c r="AO9" s="189">
        <f t="shared" si="1"/>
        <v>0</v>
      </c>
      <c r="AP9" s="189">
        <f t="shared" si="1"/>
        <v>0</v>
      </c>
      <c r="AQ9" s="189">
        <f t="shared" si="1"/>
        <v>0</v>
      </c>
      <c r="AR9" s="189">
        <f t="shared" si="1"/>
        <v>0</v>
      </c>
      <c r="AS9" s="189">
        <f t="shared" si="1"/>
        <v>0</v>
      </c>
      <c r="AT9" s="189">
        <f t="shared" si="1"/>
        <v>0</v>
      </c>
      <c r="AU9" s="189">
        <f t="shared" si="1"/>
        <v>0</v>
      </c>
      <c r="AV9" s="189">
        <f t="shared" si="1"/>
        <v>0</v>
      </c>
      <c r="AW9" s="189">
        <f t="shared" si="1"/>
        <v>0</v>
      </c>
      <c r="AX9" s="189">
        <f t="shared" si="1"/>
        <v>0</v>
      </c>
      <c r="AY9" s="189">
        <f t="shared" si="1"/>
        <v>0</v>
      </c>
      <c r="AZ9" s="189">
        <f t="shared" si="1"/>
        <v>0</v>
      </c>
      <c r="BA9" s="189">
        <f t="shared" si="1"/>
        <v>0</v>
      </c>
      <c r="BB9" s="189">
        <f t="shared" si="2"/>
        <v>0</v>
      </c>
      <c r="BC9" s="189">
        <f t="shared" si="3"/>
        <v>0</v>
      </c>
      <c r="BD9" s="189">
        <f t="shared" si="3"/>
        <v>0</v>
      </c>
      <c r="BE9" s="189">
        <f t="shared" si="3"/>
        <v>0</v>
      </c>
      <c r="BF9" s="189">
        <f t="shared" si="3"/>
        <v>0</v>
      </c>
      <c r="BG9" s="189">
        <f t="shared" si="3"/>
        <v>0</v>
      </c>
      <c r="BH9" s="189">
        <f t="shared" si="3"/>
        <v>0</v>
      </c>
      <c r="BI9" s="189">
        <f t="shared" si="3"/>
        <v>0</v>
      </c>
      <c r="BJ9" s="189">
        <f t="shared" si="3"/>
        <v>0</v>
      </c>
      <c r="BK9" s="189">
        <f t="shared" si="3"/>
        <v>0</v>
      </c>
      <c r="BL9" s="189">
        <f t="shared" si="3"/>
        <v>0</v>
      </c>
      <c r="BM9" s="189">
        <f t="shared" si="3"/>
        <v>0</v>
      </c>
      <c r="BN9" s="189">
        <f t="shared" si="3"/>
        <v>0</v>
      </c>
      <c r="BO9" s="189">
        <f t="shared" si="3"/>
        <v>0</v>
      </c>
      <c r="BP9" s="189">
        <f t="shared" si="3"/>
        <v>0</v>
      </c>
      <c r="BQ9" s="189">
        <f t="shared" si="3"/>
        <v>0</v>
      </c>
      <c r="BR9" s="189">
        <f t="shared" si="3"/>
        <v>0</v>
      </c>
      <c r="BS9" s="189">
        <f t="shared" si="3"/>
        <v>0</v>
      </c>
      <c r="BT9" s="189">
        <f t="shared" si="3"/>
        <v>0</v>
      </c>
      <c r="BU9" s="189">
        <f t="shared" si="3"/>
        <v>0</v>
      </c>
      <c r="BV9" s="189">
        <f t="shared" si="3"/>
        <v>0</v>
      </c>
      <c r="BW9" s="189">
        <f t="shared" si="3"/>
        <v>0</v>
      </c>
      <c r="BX9" s="189">
        <f t="shared" si="3"/>
        <v>0</v>
      </c>
      <c r="BY9" s="189">
        <f t="shared" si="3"/>
        <v>0</v>
      </c>
      <c r="BZ9" s="189">
        <f t="shared" si="3"/>
        <v>0</v>
      </c>
      <c r="CA9" s="189">
        <f t="shared" si="3"/>
        <v>0</v>
      </c>
      <c r="CB9" s="189">
        <f t="shared" si="3"/>
        <v>0</v>
      </c>
      <c r="CC9" s="189">
        <f t="shared" si="3"/>
        <v>0</v>
      </c>
      <c r="CD9" s="189">
        <f t="shared" si="3"/>
        <v>0</v>
      </c>
      <c r="CE9" s="189">
        <f t="shared" si="3"/>
        <v>0</v>
      </c>
      <c r="CF9" s="189">
        <f t="shared" si="3"/>
        <v>0</v>
      </c>
      <c r="CG9" s="189">
        <f t="shared" si="3"/>
        <v>0</v>
      </c>
      <c r="CH9" s="189">
        <f t="shared" si="3"/>
        <v>0</v>
      </c>
      <c r="CI9" s="189">
        <f t="shared" si="3"/>
        <v>0</v>
      </c>
      <c r="CJ9" s="189">
        <f t="shared" si="3"/>
        <v>0</v>
      </c>
      <c r="CK9" s="189">
        <f t="shared" si="3"/>
        <v>0</v>
      </c>
      <c r="CL9" s="189">
        <f t="shared" si="3"/>
        <v>0</v>
      </c>
      <c r="CM9" s="189">
        <f t="shared" si="3"/>
        <v>0</v>
      </c>
      <c r="CN9" s="189">
        <f t="shared" si="3"/>
        <v>0</v>
      </c>
      <c r="CO9" s="189">
        <f t="shared" si="3"/>
        <v>0</v>
      </c>
      <c r="CP9">
        <f ca="1">IF(Eingabetabelle!$K$4="X",INDIRECT(ADDRESS(10,16,1,1,CONCATENATE($A9,"_",$B9))),Eingabetabelle!$H6)</f>
        <v>0</v>
      </c>
      <c r="CQ9" t="str">
        <f ca="1">IF($CP9=Daten!$AP$3,CONCATENATE($A9,"_",$B9),"")</f>
        <v/>
      </c>
      <c r="CR9" t="str">
        <f ca="1">IF($CP9=Daten!$AP$4,CONCATENATE($A9,"_",$B9),"")</f>
        <v/>
      </c>
      <c r="CS9" t="str">
        <f ca="1">IF($CP9=Daten!$AP$5,CONCATENATE($A9,"_",$B9),"")</f>
        <v/>
      </c>
      <c r="CU9">
        <f t="shared" ca="1" si="6"/>
        <v>0</v>
      </c>
      <c r="CV9">
        <f t="shared" ca="1" si="7"/>
        <v>0</v>
      </c>
      <c r="CW9">
        <f t="shared" ca="1" si="8"/>
        <v>0</v>
      </c>
    </row>
    <row r="10" spans="1:101" ht="15">
      <c r="A10" s="32" t="str">
        <f>Eingabetabelle!A7</f>
        <v>UG</v>
      </c>
      <c r="B10" s="32" t="str">
        <f>Eingabetabelle!B7</f>
        <v>Raum_6</v>
      </c>
      <c r="C10" s="32" t="str">
        <f ca="1">IF(Eingabetabelle!$K$4="X",INDIRECT(ADDRESS(7,14,1,1,CONCATENATE($A10,"_",$B10))),Eingabetabelle!$C7)</f>
        <v>Testraum</v>
      </c>
      <c r="D10" s="145">
        <f ca="1">IF(Eingabetabelle!$K$4="X",INDIRECT(ADDRESS(54,6,1,1,CONCATENATE($A10,"_",$B10))),Eingabetabelle!$H7)</f>
        <v>0</v>
      </c>
      <c r="E10" s="31" t="s">
        <v>334</v>
      </c>
      <c r="F10" s="31">
        <v>1</v>
      </c>
      <c r="G10" s="32" t="e">
        <f ca="1">INDIRECT(ADDRESS(MATCH($E10,'Daten Lueftung'!$A$3:$A$30,0)+2,2,1,1,"Daten Lueftung"))</f>
        <v>#N/A</v>
      </c>
      <c r="H10" s="31" t="s">
        <v>335</v>
      </c>
      <c r="I10" s="31">
        <v>1</v>
      </c>
      <c r="J10" s="32" t="e">
        <f ca="1">INDIRECT(ADDRESS(MATCH($H10,'Daten Lueftung'!$A$3:$A$30,0)+2,2,1,1,"Daten Lueftung"))</f>
        <v>#N/A</v>
      </c>
      <c r="K10" s="32" t="e">
        <f t="shared" ca="1" si="4"/>
        <v>#N/A</v>
      </c>
      <c r="L10" s="32" t="e">
        <f t="shared" ca="1" si="5"/>
        <v>#N/A</v>
      </c>
      <c r="M10" s="31"/>
      <c r="N10" s="189">
        <f t="shared" si="0"/>
        <v>0</v>
      </c>
      <c r="O10" s="189">
        <f t="shared" si="1"/>
        <v>0</v>
      </c>
      <c r="P10" s="189">
        <f t="shared" si="1"/>
        <v>0</v>
      </c>
      <c r="Q10" s="189">
        <f t="shared" si="1"/>
        <v>0</v>
      </c>
      <c r="R10" s="189">
        <f t="shared" si="1"/>
        <v>0</v>
      </c>
      <c r="S10" s="189">
        <f t="shared" si="1"/>
        <v>0</v>
      </c>
      <c r="T10" s="189">
        <f t="shared" si="1"/>
        <v>0</v>
      </c>
      <c r="U10" s="189">
        <f t="shared" si="1"/>
        <v>0</v>
      </c>
      <c r="V10" s="189">
        <f t="shared" si="1"/>
        <v>0</v>
      </c>
      <c r="W10" s="189">
        <f t="shared" si="1"/>
        <v>0</v>
      </c>
      <c r="X10" s="189">
        <f t="shared" si="1"/>
        <v>0</v>
      </c>
      <c r="Y10" s="189">
        <f t="shared" si="1"/>
        <v>0</v>
      </c>
      <c r="Z10" s="189">
        <f t="shared" si="1"/>
        <v>0</v>
      </c>
      <c r="AA10" s="189">
        <f t="shared" si="1"/>
        <v>0</v>
      </c>
      <c r="AB10" s="189">
        <f t="shared" si="1"/>
        <v>0</v>
      </c>
      <c r="AC10" s="189">
        <f t="shared" si="1"/>
        <v>0</v>
      </c>
      <c r="AD10" s="189">
        <f t="shared" si="1"/>
        <v>0</v>
      </c>
      <c r="AE10" s="189">
        <f t="shared" si="1"/>
        <v>0</v>
      </c>
      <c r="AF10" s="189">
        <f t="shared" si="1"/>
        <v>0</v>
      </c>
      <c r="AG10" s="189">
        <f t="shared" si="1"/>
        <v>0</v>
      </c>
      <c r="AH10" s="189">
        <f t="shared" si="1"/>
        <v>0</v>
      </c>
      <c r="AI10" s="189">
        <f t="shared" si="1"/>
        <v>0</v>
      </c>
      <c r="AJ10" s="189">
        <f t="shared" si="1"/>
        <v>0</v>
      </c>
      <c r="AK10" s="189">
        <f t="shared" si="1"/>
        <v>0</v>
      </c>
      <c r="AL10" s="189">
        <f t="shared" si="1"/>
        <v>0</v>
      </c>
      <c r="AM10" s="189">
        <f t="shared" si="1"/>
        <v>0</v>
      </c>
      <c r="AN10" s="189">
        <f t="shared" si="1"/>
        <v>0</v>
      </c>
      <c r="AO10" s="189">
        <f t="shared" si="1"/>
        <v>0</v>
      </c>
      <c r="AP10" s="189">
        <f t="shared" si="1"/>
        <v>0</v>
      </c>
      <c r="AQ10" s="189">
        <f t="shared" si="1"/>
        <v>0</v>
      </c>
      <c r="AR10" s="189">
        <f t="shared" si="1"/>
        <v>0</v>
      </c>
      <c r="AS10" s="189">
        <f t="shared" si="1"/>
        <v>0</v>
      </c>
      <c r="AT10" s="189">
        <f t="shared" si="1"/>
        <v>0</v>
      </c>
      <c r="AU10" s="189">
        <f t="shared" si="1"/>
        <v>0</v>
      </c>
      <c r="AV10" s="189">
        <f t="shared" si="1"/>
        <v>0</v>
      </c>
      <c r="AW10" s="189">
        <f t="shared" si="1"/>
        <v>0</v>
      </c>
      <c r="AX10" s="189">
        <f t="shared" si="1"/>
        <v>0</v>
      </c>
      <c r="AY10" s="189">
        <f t="shared" si="1"/>
        <v>0</v>
      </c>
      <c r="AZ10" s="189">
        <f t="shared" si="1"/>
        <v>0</v>
      </c>
      <c r="BA10" s="189">
        <f t="shared" si="1"/>
        <v>0</v>
      </c>
      <c r="BB10" s="189">
        <f t="shared" si="2"/>
        <v>0</v>
      </c>
      <c r="BC10" s="189">
        <f t="shared" si="3"/>
        <v>0</v>
      </c>
      <c r="BD10" s="189">
        <f t="shared" si="3"/>
        <v>0</v>
      </c>
      <c r="BE10" s="189">
        <f t="shared" si="3"/>
        <v>0</v>
      </c>
      <c r="BF10" s="189">
        <f t="shared" si="3"/>
        <v>0</v>
      </c>
      <c r="BG10" s="189">
        <f t="shared" si="3"/>
        <v>0</v>
      </c>
      <c r="BH10" s="189">
        <f t="shared" si="3"/>
        <v>0</v>
      </c>
      <c r="BI10" s="189">
        <f t="shared" si="3"/>
        <v>0</v>
      </c>
      <c r="BJ10" s="189">
        <f t="shared" si="3"/>
        <v>0</v>
      </c>
      <c r="BK10" s="189">
        <f t="shared" si="3"/>
        <v>0</v>
      </c>
      <c r="BL10" s="189">
        <f t="shared" si="3"/>
        <v>0</v>
      </c>
      <c r="BM10" s="189">
        <f t="shared" si="3"/>
        <v>0</v>
      </c>
      <c r="BN10" s="189">
        <f t="shared" si="3"/>
        <v>0</v>
      </c>
      <c r="BO10" s="189">
        <f t="shared" si="3"/>
        <v>0</v>
      </c>
      <c r="BP10" s="189">
        <f t="shared" si="3"/>
        <v>0</v>
      </c>
      <c r="BQ10" s="189">
        <f t="shared" si="3"/>
        <v>0</v>
      </c>
      <c r="BR10" s="189">
        <f t="shared" si="3"/>
        <v>0</v>
      </c>
      <c r="BS10" s="189">
        <f t="shared" si="3"/>
        <v>0</v>
      </c>
      <c r="BT10" s="189">
        <f t="shared" si="3"/>
        <v>0</v>
      </c>
      <c r="BU10" s="189">
        <f t="shared" si="3"/>
        <v>0</v>
      </c>
      <c r="BV10" s="189">
        <f t="shared" si="3"/>
        <v>0</v>
      </c>
      <c r="BW10" s="189">
        <f t="shared" si="3"/>
        <v>0</v>
      </c>
      <c r="BX10" s="189">
        <f t="shared" si="3"/>
        <v>0</v>
      </c>
      <c r="BY10" s="189">
        <f t="shared" si="3"/>
        <v>0</v>
      </c>
      <c r="BZ10" s="189">
        <f t="shared" si="3"/>
        <v>0</v>
      </c>
      <c r="CA10" s="189">
        <f t="shared" si="3"/>
        <v>0</v>
      </c>
      <c r="CB10" s="189">
        <f t="shared" si="3"/>
        <v>0</v>
      </c>
      <c r="CC10" s="189">
        <f t="shared" si="3"/>
        <v>0</v>
      </c>
      <c r="CD10" s="189">
        <f t="shared" si="3"/>
        <v>0</v>
      </c>
      <c r="CE10" s="189">
        <f t="shared" si="3"/>
        <v>0</v>
      </c>
      <c r="CF10" s="189">
        <f t="shared" si="3"/>
        <v>0</v>
      </c>
      <c r="CG10" s="189">
        <f t="shared" si="3"/>
        <v>0</v>
      </c>
      <c r="CH10" s="189">
        <f t="shared" si="3"/>
        <v>0</v>
      </c>
      <c r="CI10" s="189">
        <f t="shared" si="3"/>
        <v>0</v>
      </c>
      <c r="CJ10" s="189">
        <f t="shared" si="3"/>
        <v>0</v>
      </c>
      <c r="CK10" s="189">
        <f t="shared" si="3"/>
        <v>0</v>
      </c>
      <c r="CL10" s="189">
        <f t="shared" si="3"/>
        <v>0</v>
      </c>
      <c r="CM10" s="189">
        <f t="shared" si="3"/>
        <v>0</v>
      </c>
      <c r="CN10" s="189">
        <f t="shared" si="3"/>
        <v>0</v>
      </c>
      <c r="CO10" s="189">
        <f t="shared" si="3"/>
        <v>0</v>
      </c>
      <c r="CP10">
        <f ca="1">IF(Eingabetabelle!$K$4="X",INDIRECT(ADDRESS(10,16,1,1,CONCATENATE($A10,"_",$B10))),Eingabetabelle!$H7)</f>
        <v>0</v>
      </c>
      <c r="CQ10" t="str">
        <f ca="1">IF($CP10=Daten!$AP$3,CONCATENATE($A10,"_",$B10),"")</f>
        <v/>
      </c>
      <c r="CR10" t="str">
        <f ca="1">IF($CP10=Daten!$AP$4,CONCATENATE($A10,"_",$B10),"")</f>
        <v/>
      </c>
      <c r="CS10" t="str">
        <f ca="1">IF($CP10=Daten!$AP$5,CONCATENATE($A10,"_",$B10),"")</f>
        <v/>
      </c>
      <c r="CU10">
        <f t="shared" ca="1" si="6"/>
        <v>0</v>
      </c>
      <c r="CV10">
        <f t="shared" ca="1" si="7"/>
        <v>0</v>
      </c>
      <c r="CW10">
        <f t="shared" ca="1" si="8"/>
        <v>0</v>
      </c>
    </row>
    <row r="11" spans="1:101" ht="15">
      <c r="A11" s="32" t="str">
        <f>Eingabetabelle!A8</f>
        <v>UG</v>
      </c>
      <c r="B11" s="32" t="str">
        <f>Eingabetabelle!B8</f>
        <v>Raum_7</v>
      </c>
      <c r="C11" s="32" t="str">
        <f ca="1">IF(Eingabetabelle!$K$4="X",INDIRECT(ADDRESS(7,14,1,1,CONCATENATE($A11,"_",$B11))),Eingabetabelle!$C8)</f>
        <v>Testraum</v>
      </c>
      <c r="D11" s="145">
        <f ca="1">IF(Eingabetabelle!$K$4="X",INDIRECT(ADDRESS(54,6,1,1,CONCATENATE($A11,"_",$B11))),Eingabetabelle!$H8)</f>
        <v>0</v>
      </c>
      <c r="E11" s="31" t="s">
        <v>334</v>
      </c>
      <c r="F11" s="31">
        <v>1</v>
      </c>
      <c r="G11" s="32" t="e">
        <f ca="1">INDIRECT(ADDRESS(MATCH($E11,'Daten Lueftung'!$A$3:$A$30,0)+2,2,1,1,"Daten Lueftung"))</f>
        <v>#N/A</v>
      </c>
      <c r="H11" s="31" t="s">
        <v>335</v>
      </c>
      <c r="I11" s="31">
        <v>1</v>
      </c>
      <c r="J11" s="32" t="e">
        <f ca="1">INDIRECT(ADDRESS(MATCH($H11,'Daten Lueftung'!$A$3:$A$30,0)+2,2,1,1,"Daten Lueftung"))</f>
        <v>#N/A</v>
      </c>
      <c r="K11" s="32" t="e">
        <f t="shared" ca="1" si="4"/>
        <v>#N/A</v>
      </c>
      <c r="L11" s="32" t="e">
        <f t="shared" ca="1" si="5"/>
        <v>#N/A</v>
      </c>
      <c r="M11" s="31"/>
      <c r="N11" s="189">
        <f t="shared" si="0"/>
        <v>0</v>
      </c>
      <c r="O11" s="189">
        <f t="shared" si="1"/>
        <v>0</v>
      </c>
      <c r="P11" s="189">
        <f t="shared" si="1"/>
        <v>0</v>
      </c>
      <c r="Q11" s="189">
        <f t="shared" si="1"/>
        <v>0</v>
      </c>
      <c r="R11" s="189">
        <f t="shared" si="1"/>
        <v>0</v>
      </c>
      <c r="S11" s="189">
        <f t="shared" si="1"/>
        <v>0</v>
      </c>
      <c r="T11" s="189">
        <f t="shared" si="1"/>
        <v>0</v>
      </c>
      <c r="U11" s="189">
        <f t="shared" si="1"/>
        <v>0</v>
      </c>
      <c r="V11" s="189">
        <f t="shared" si="1"/>
        <v>0</v>
      </c>
      <c r="W11" s="189">
        <f t="shared" si="1"/>
        <v>0</v>
      </c>
      <c r="X11" s="189">
        <f t="shared" si="1"/>
        <v>0</v>
      </c>
      <c r="Y11" s="189">
        <f t="shared" si="1"/>
        <v>0</v>
      </c>
      <c r="Z11" s="189">
        <f t="shared" si="1"/>
        <v>0</v>
      </c>
      <c r="AA11" s="189">
        <f t="shared" si="1"/>
        <v>0</v>
      </c>
      <c r="AB11" s="189">
        <f t="shared" si="1"/>
        <v>0</v>
      </c>
      <c r="AC11" s="189">
        <f t="shared" si="1"/>
        <v>0</v>
      </c>
      <c r="AD11" s="189">
        <f t="shared" si="1"/>
        <v>0</v>
      </c>
      <c r="AE11" s="189">
        <f t="shared" si="1"/>
        <v>0</v>
      </c>
      <c r="AF11" s="189">
        <f t="shared" si="1"/>
        <v>0</v>
      </c>
      <c r="AG11" s="189">
        <f t="shared" si="1"/>
        <v>0</v>
      </c>
      <c r="AH11" s="189">
        <f t="shared" si="1"/>
        <v>0</v>
      </c>
      <c r="AI11" s="189">
        <f t="shared" si="1"/>
        <v>0</v>
      </c>
      <c r="AJ11" s="189">
        <f t="shared" ref="AJ11:AY13" si="9">IF(COLUMN()-13=$M11,$D11,0)</f>
        <v>0</v>
      </c>
      <c r="AK11" s="189">
        <f t="shared" si="9"/>
        <v>0</v>
      </c>
      <c r="AL11" s="189">
        <f t="shared" si="9"/>
        <v>0</v>
      </c>
      <c r="AM11" s="189">
        <f t="shared" si="9"/>
        <v>0</v>
      </c>
      <c r="AN11" s="189">
        <f t="shared" si="9"/>
        <v>0</v>
      </c>
      <c r="AO11" s="189">
        <f t="shared" si="9"/>
        <v>0</v>
      </c>
      <c r="AP11" s="189">
        <f t="shared" si="9"/>
        <v>0</v>
      </c>
      <c r="AQ11" s="189">
        <f t="shared" si="9"/>
        <v>0</v>
      </c>
      <c r="AR11" s="189">
        <f t="shared" si="9"/>
        <v>0</v>
      </c>
      <c r="AS11" s="189">
        <f t="shared" si="9"/>
        <v>0</v>
      </c>
      <c r="AT11" s="189">
        <f t="shared" si="9"/>
        <v>0</v>
      </c>
      <c r="AU11" s="189">
        <f t="shared" si="9"/>
        <v>0</v>
      </c>
      <c r="AV11" s="189">
        <f t="shared" si="9"/>
        <v>0</v>
      </c>
      <c r="AW11" s="189">
        <f t="shared" si="9"/>
        <v>0</v>
      </c>
      <c r="AX11" s="189">
        <f t="shared" si="9"/>
        <v>0</v>
      </c>
      <c r="AY11" s="189">
        <f t="shared" si="9"/>
        <v>0</v>
      </c>
      <c r="AZ11" s="189">
        <f t="shared" ref="AZ11:BA13" si="10">IF(COLUMN()-13=$M11,$D11,0)</f>
        <v>0</v>
      </c>
      <c r="BA11" s="189">
        <f t="shared" si="10"/>
        <v>0</v>
      </c>
      <c r="BB11" s="189">
        <f t="shared" si="2"/>
        <v>0</v>
      </c>
      <c r="BC11" s="189">
        <f t="shared" si="3"/>
        <v>0</v>
      </c>
      <c r="BD11" s="189">
        <f t="shared" si="3"/>
        <v>0</v>
      </c>
      <c r="BE11" s="189">
        <f t="shared" si="3"/>
        <v>0</v>
      </c>
      <c r="BF11" s="189">
        <f t="shared" si="3"/>
        <v>0</v>
      </c>
      <c r="BG11" s="189">
        <f t="shared" si="3"/>
        <v>0</v>
      </c>
      <c r="BH11" s="189">
        <f t="shared" si="3"/>
        <v>0</v>
      </c>
      <c r="BI11" s="189">
        <f t="shared" si="3"/>
        <v>0</v>
      </c>
      <c r="BJ11" s="189">
        <f t="shared" si="3"/>
        <v>0</v>
      </c>
      <c r="BK11" s="189">
        <f t="shared" si="3"/>
        <v>0</v>
      </c>
      <c r="BL11" s="189">
        <f t="shared" si="3"/>
        <v>0</v>
      </c>
      <c r="BM11" s="189">
        <f t="shared" si="3"/>
        <v>0</v>
      </c>
      <c r="BN11" s="189">
        <f t="shared" si="3"/>
        <v>0</v>
      </c>
      <c r="BO11" s="189">
        <f t="shared" si="3"/>
        <v>0</v>
      </c>
      <c r="BP11" s="189">
        <f t="shared" si="3"/>
        <v>0</v>
      </c>
      <c r="BQ11" s="189">
        <f t="shared" si="3"/>
        <v>0</v>
      </c>
      <c r="BR11" s="189">
        <f t="shared" si="3"/>
        <v>0</v>
      </c>
      <c r="BS11" s="189">
        <f t="shared" si="3"/>
        <v>0</v>
      </c>
      <c r="BT11" s="189">
        <f t="shared" si="3"/>
        <v>0</v>
      </c>
      <c r="BU11" s="189">
        <f t="shared" si="3"/>
        <v>0</v>
      </c>
      <c r="BV11" s="189">
        <f t="shared" si="3"/>
        <v>0</v>
      </c>
      <c r="BW11" s="189">
        <f t="shared" si="3"/>
        <v>0</v>
      </c>
      <c r="BX11" s="189">
        <f t="shared" ref="BX11:CM13" si="11">IF(COLUMN()-53=$M11,$L11,0)</f>
        <v>0</v>
      </c>
      <c r="BY11" s="189">
        <f t="shared" si="11"/>
        <v>0</v>
      </c>
      <c r="BZ11" s="189">
        <f t="shared" si="11"/>
        <v>0</v>
      </c>
      <c r="CA11" s="189">
        <f t="shared" si="11"/>
        <v>0</v>
      </c>
      <c r="CB11" s="189">
        <f t="shared" si="11"/>
        <v>0</v>
      </c>
      <c r="CC11" s="189">
        <f t="shared" si="11"/>
        <v>0</v>
      </c>
      <c r="CD11" s="189">
        <f t="shared" si="11"/>
        <v>0</v>
      </c>
      <c r="CE11" s="189">
        <f t="shared" si="11"/>
        <v>0</v>
      </c>
      <c r="CF11" s="189">
        <f t="shared" si="11"/>
        <v>0</v>
      </c>
      <c r="CG11" s="189">
        <f t="shared" si="11"/>
        <v>0</v>
      </c>
      <c r="CH11" s="189">
        <f t="shared" si="11"/>
        <v>0</v>
      </c>
      <c r="CI11" s="189">
        <f t="shared" si="11"/>
        <v>0</v>
      </c>
      <c r="CJ11" s="189">
        <f t="shared" si="11"/>
        <v>0</v>
      </c>
      <c r="CK11" s="189">
        <f t="shared" si="11"/>
        <v>0</v>
      </c>
      <c r="CL11" s="189">
        <f t="shared" si="11"/>
        <v>0</v>
      </c>
      <c r="CM11" s="189">
        <f t="shared" si="11"/>
        <v>0</v>
      </c>
      <c r="CN11" s="189">
        <f t="shared" ref="CN11:CO13" si="12">IF(COLUMN()-53=$M11,$L11,0)</f>
        <v>0</v>
      </c>
      <c r="CO11" s="189">
        <f t="shared" si="12"/>
        <v>0</v>
      </c>
      <c r="CP11">
        <f ca="1">IF(Eingabetabelle!$K$4="X",INDIRECT(ADDRESS(10,16,1,1,CONCATENATE($A11,"_",$B11))),Eingabetabelle!$H8)</f>
        <v>0</v>
      </c>
      <c r="CQ11" t="str">
        <f ca="1">IF($CP11=Daten!$AP$3,CONCATENATE($A11,"_",$B11),"")</f>
        <v/>
      </c>
      <c r="CR11" t="str">
        <f ca="1">IF($CP11=Daten!$AP$4,CONCATENATE($A11,"_",$B11),"")</f>
        <v/>
      </c>
      <c r="CS11" t="str">
        <f ca="1">IF($CP11=Daten!$AP$5,CONCATENATE($A11,"_",$B11),"")</f>
        <v/>
      </c>
      <c r="CU11">
        <f t="shared" ca="1" si="6"/>
        <v>0</v>
      </c>
      <c r="CV11">
        <f t="shared" ca="1" si="7"/>
        <v>0</v>
      </c>
      <c r="CW11">
        <f t="shared" ca="1" si="8"/>
        <v>0</v>
      </c>
    </row>
    <row r="12" spans="1:101" ht="15">
      <c r="A12" s="32" t="str">
        <f>Eingabetabelle!A9</f>
        <v>UG</v>
      </c>
      <c r="B12" s="32" t="str">
        <f>Eingabetabelle!B9</f>
        <v>Raum_1.1</v>
      </c>
      <c r="C12" s="32" t="str">
        <f ca="1">IF(Eingabetabelle!$K$4="X",INDIRECT(ADDRESS(7,14,1,1,CONCATENATE($A12,"_",$B12))),Eingabetabelle!$C9)</f>
        <v>Testraum</v>
      </c>
      <c r="D12" s="145">
        <f ca="1">IF(Eingabetabelle!$K$4="X",INDIRECT(ADDRESS(54,6,1,1,CONCATENATE($A12,"_",$B12))),Eingabetabelle!$H9)</f>
        <v>0</v>
      </c>
      <c r="E12" s="31" t="s">
        <v>334</v>
      </c>
      <c r="F12" s="31">
        <v>1</v>
      </c>
      <c r="G12" s="32" t="e">
        <f ca="1">INDIRECT(ADDRESS(MATCH($E12,'Daten Lueftung'!$A$3:$A$30,0)+2,2,1,1,"Daten Lueftung"))</f>
        <v>#N/A</v>
      </c>
      <c r="H12" s="31" t="s">
        <v>335</v>
      </c>
      <c r="I12" s="31">
        <v>1</v>
      </c>
      <c r="J12" s="32" t="e">
        <f ca="1">INDIRECT(ADDRESS(MATCH($H12,'Daten Lueftung'!$A$3:$A$30,0)+2,2,1,1,"Daten Lueftung"))</f>
        <v>#N/A</v>
      </c>
      <c r="K12" s="32" t="e">
        <f t="shared" ca="1" si="4"/>
        <v>#N/A</v>
      </c>
      <c r="L12" s="32" t="e">
        <f t="shared" ca="1" si="5"/>
        <v>#N/A</v>
      </c>
      <c r="M12" s="31"/>
      <c r="N12" s="189">
        <f t="shared" si="0"/>
        <v>0</v>
      </c>
      <c r="O12" s="189">
        <f t="shared" ref="O12:AC13" si="13">IF(COLUMN()-13=$M12,$D12,0)</f>
        <v>0</v>
      </c>
      <c r="P12" s="189">
        <f t="shared" si="13"/>
        <v>0</v>
      </c>
      <c r="Q12" s="189">
        <f t="shared" si="13"/>
        <v>0</v>
      </c>
      <c r="R12" s="189">
        <f t="shared" si="13"/>
        <v>0</v>
      </c>
      <c r="S12" s="189">
        <f t="shared" si="13"/>
        <v>0</v>
      </c>
      <c r="T12" s="189">
        <f t="shared" si="13"/>
        <v>0</v>
      </c>
      <c r="U12" s="189">
        <f t="shared" si="13"/>
        <v>0</v>
      </c>
      <c r="V12" s="189">
        <f t="shared" si="13"/>
        <v>0</v>
      </c>
      <c r="W12" s="189">
        <f t="shared" si="13"/>
        <v>0</v>
      </c>
      <c r="X12" s="189">
        <f t="shared" si="13"/>
        <v>0</v>
      </c>
      <c r="Y12" s="189">
        <f t="shared" si="13"/>
        <v>0</v>
      </c>
      <c r="Z12" s="189">
        <f t="shared" si="13"/>
        <v>0</v>
      </c>
      <c r="AA12" s="189">
        <f t="shared" si="13"/>
        <v>0</v>
      </c>
      <c r="AB12" s="189">
        <f t="shared" si="13"/>
        <v>0</v>
      </c>
      <c r="AC12" s="189">
        <f t="shared" si="13"/>
        <v>0</v>
      </c>
      <c r="AD12" s="189">
        <f t="shared" ref="AD12:AS13" si="14">IF(COLUMN()-13=$M12,$D12,0)</f>
        <v>0</v>
      </c>
      <c r="AE12" s="189">
        <f t="shared" si="14"/>
        <v>0</v>
      </c>
      <c r="AF12" s="189">
        <f t="shared" si="14"/>
        <v>0</v>
      </c>
      <c r="AG12" s="189">
        <f t="shared" si="14"/>
        <v>0</v>
      </c>
      <c r="AH12" s="189">
        <f t="shared" si="14"/>
        <v>0</v>
      </c>
      <c r="AI12" s="189">
        <f t="shared" si="14"/>
        <v>0</v>
      </c>
      <c r="AJ12" s="189">
        <f t="shared" si="14"/>
        <v>0</v>
      </c>
      <c r="AK12" s="189">
        <f t="shared" si="14"/>
        <v>0</v>
      </c>
      <c r="AL12" s="189">
        <f t="shared" si="14"/>
        <v>0</v>
      </c>
      <c r="AM12" s="189">
        <f t="shared" si="14"/>
        <v>0</v>
      </c>
      <c r="AN12" s="189">
        <f t="shared" si="14"/>
        <v>0</v>
      </c>
      <c r="AO12" s="189">
        <f t="shared" si="14"/>
        <v>0</v>
      </c>
      <c r="AP12" s="189">
        <f t="shared" si="14"/>
        <v>0</v>
      </c>
      <c r="AQ12" s="189">
        <f t="shared" si="14"/>
        <v>0</v>
      </c>
      <c r="AR12" s="189">
        <f t="shared" si="14"/>
        <v>0</v>
      </c>
      <c r="AS12" s="189">
        <f t="shared" si="14"/>
        <v>0</v>
      </c>
      <c r="AT12" s="189">
        <f t="shared" si="9"/>
        <v>0</v>
      </c>
      <c r="AU12" s="189">
        <f t="shared" si="9"/>
        <v>0</v>
      </c>
      <c r="AV12" s="189">
        <f t="shared" si="9"/>
        <v>0</v>
      </c>
      <c r="AW12" s="189">
        <f t="shared" si="9"/>
        <v>0</v>
      </c>
      <c r="AX12" s="189">
        <f t="shared" si="9"/>
        <v>0</v>
      </c>
      <c r="AY12" s="189">
        <f t="shared" si="9"/>
        <v>0</v>
      </c>
      <c r="AZ12" s="189">
        <f t="shared" si="10"/>
        <v>0</v>
      </c>
      <c r="BA12" s="189">
        <f t="shared" si="10"/>
        <v>0</v>
      </c>
      <c r="BB12" s="189">
        <f t="shared" si="2"/>
        <v>0</v>
      </c>
      <c r="BC12" s="189">
        <f t="shared" ref="BC12:BQ13" si="15">IF(COLUMN()-53=$M12,$L12,0)</f>
        <v>0</v>
      </c>
      <c r="BD12" s="189">
        <f t="shared" si="15"/>
        <v>0</v>
      </c>
      <c r="BE12" s="189">
        <f t="shared" si="15"/>
        <v>0</v>
      </c>
      <c r="BF12" s="189">
        <f t="shared" si="15"/>
        <v>0</v>
      </c>
      <c r="BG12" s="189">
        <f t="shared" si="15"/>
        <v>0</v>
      </c>
      <c r="BH12" s="189">
        <f t="shared" si="15"/>
        <v>0</v>
      </c>
      <c r="BI12" s="189">
        <f t="shared" si="15"/>
        <v>0</v>
      </c>
      <c r="BJ12" s="189">
        <f t="shared" si="15"/>
        <v>0</v>
      </c>
      <c r="BK12" s="189">
        <f t="shared" si="15"/>
        <v>0</v>
      </c>
      <c r="BL12" s="189">
        <f t="shared" si="15"/>
        <v>0</v>
      </c>
      <c r="BM12" s="189">
        <f t="shared" si="15"/>
        <v>0</v>
      </c>
      <c r="BN12" s="189">
        <f t="shared" si="15"/>
        <v>0</v>
      </c>
      <c r="BO12" s="189">
        <f t="shared" si="15"/>
        <v>0</v>
      </c>
      <c r="BP12" s="189">
        <f t="shared" si="15"/>
        <v>0</v>
      </c>
      <c r="BQ12" s="189">
        <f t="shared" si="15"/>
        <v>0</v>
      </c>
      <c r="BR12" s="189">
        <f t="shared" ref="BR12:BW13" si="16">IF(COLUMN()-53=$M12,$L12,0)</f>
        <v>0</v>
      </c>
      <c r="BS12" s="189">
        <f t="shared" si="16"/>
        <v>0</v>
      </c>
      <c r="BT12" s="189">
        <f t="shared" si="16"/>
        <v>0</v>
      </c>
      <c r="BU12" s="189">
        <f t="shared" si="16"/>
        <v>0</v>
      </c>
      <c r="BV12" s="189">
        <f t="shared" si="16"/>
        <v>0</v>
      </c>
      <c r="BW12" s="189">
        <f t="shared" si="16"/>
        <v>0</v>
      </c>
      <c r="BX12" s="189">
        <f t="shared" si="11"/>
        <v>0</v>
      </c>
      <c r="BY12" s="189">
        <f t="shared" si="11"/>
        <v>0</v>
      </c>
      <c r="BZ12" s="189">
        <f t="shared" si="11"/>
        <v>0</v>
      </c>
      <c r="CA12" s="189">
        <f t="shared" si="11"/>
        <v>0</v>
      </c>
      <c r="CB12" s="189">
        <f t="shared" si="11"/>
        <v>0</v>
      </c>
      <c r="CC12" s="189">
        <f t="shared" si="11"/>
        <v>0</v>
      </c>
      <c r="CD12" s="189">
        <f t="shared" si="11"/>
        <v>0</v>
      </c>
      <c r="CE12" s="189">
        <f t="shared" si="11"/>
        <v>0</v>
      </c>
      <c r="CF12" s="189">
        <f t="shared" si="11"/>
        <v>0</v>
      </c>
      <c r="CG12" s="189">
        <f t="shared" si="11"/>
        <v>0</v>
      </c>
      <c r="CH12" s="189">
        <f t="shared" si="11"/>
        <v>0</v>
      </c>
      <c r="CI12" s="189">
        <f t="shared" si="11"/>
        <v>0</v>
      </c>
      <c r="CJ12" s="189">
        <f t="shared" si="11"/>
        <v>0</v>
      </c>
      <c r="CK12" s="189">
        <f t="shared" si="11"/>
        <v>0</v>
      </c>
      <c r="CL12" s="189">
        <f t="shared" si="11"/>
        <v>0</v>
      </c>
      <c r="CM12" s="189">
        <f t="shared" si="11"/>
        <v>0</v>
      </c>
      <c r="CN12" s="189">
        <f t="shared" si="12"/>
        <v>0</v>
      </c>
      <c r="CO12" s="189">
        <f t="shared" si="12"/>
        <v>0</v>
      </c>
      <c r="CP12">
        <f ca="1">IF(Eingabetabelle!$K$4="X",INDIRECT(ADDRESS(10,16,1,1,CONCATENATE($A12,"_",$B12))),Eingabetabelle!$H9)</f>
        <v>0</v>
      </c>
      <c r="CQ12" t="str">
        <f ca="1">IF($CP12=Daten!$AP$3,CONCATENATE($A12,"_",$B12),"")</f>
        <v/>
      </c>
      <c r="CR12" t="str">
        <f ca="1">IF($CP12=Daten!$AP$4,CONCATENATE($A12,"_",$B12),"")</f>
        <v/>
      </c>
      <c r="CS12" t="str">
        <f ca="1">IF($CP12=Daten!$AP$5,CONCATENATE($A12,"_",$B12),"")</f>
        <v/>
      </c>
      <c r="CU12">
        <f t="shared" ca="1" si="6"/>
        <v>0</v>
      </c>
      <c r="CV12">
        <f t="shared" ca="1" si="7"/>
        <v>0</v>
      </c>
      <c r="CW12">
        <f t="shared" ca="1" si="8"/>
        <v>0</v>
      </c>
    </row>
    <row r="13" spans="1:101" ht="15">
      <c r="A13" s="32" t="str">
        <f>Eingabetabelle!A10</f>
        <v>UG</v>
      </c>
      <c r="B13" s="32" t="str">
        <f>Eingabetabelle!B10</f>
        <v>Raum_1.2</v>
      </c>
      <c r="C13" s="32" t="str">
        <f ca="1">IF(Eingabetabelle!$K$4="X",INDIRECT(ADDRESS(7,14,1,1,CONCATENATE($A13,"_",$B13))),Eingabetabelle!$C10)</f>
        <v>Testraum</v>
      </c>
      <c r="D13" s="145">
        <f ca="1">IF(Eingabetabelle!$K$4="X",INDIRECT(ADDRESS(54,6,1,1,CONCATENATE($A13,"_",$B13))),Eingabetabelle!$H10)</f>
        <v>0</v>
      </c>
      <c r="E13" s="31" t="s">
        <v>334</v>
      </c>
      <c r="F13" s="31">
        <v>1</v>
      </c>
      <c r="G13" s="32" t="e">
        <f ca="1">INDIRECT(ADDRESS(MATCH($E13,'Daten Lueftung'!$A$3:$A$30,0)+2,2,1,1,"Daten Lueftung"))</f>
        <v>#N/A</v>
      </c>
      <c r="H13" s="31" t="s">
        <v>335</v>
      </c>
      <c r="I13" s="31">
        <v>1</v>
      </c>
      <c r="J13" s="32" t="e">
        <f ca="1">INDIRECT(ADDRESS(MATCH($H13,'Daten Lueftung'!$A$3:$A$30,0)+2,2,1,1,"Daten Lueftung"))</f>
        <v>#N/A</v>
      </c>
      <c r="K13" s="32" t="e">
        <f t="shared" ca="1" si="4"/>
        <v>#N/A</v>
      </c>
      <c r="L13" s="32" t="e">
        <f t="shared" ca="1" si="5"/>
        <v>#N/A</v>
      </c>
      <c r="M13" s="31"/>
      <c r="N13" s="189">
        <f t="shared" si="0"/>
        <v>0</v>
      </c>
      <c r="O13" s="189">
        <f t="shared" si="13"/>
        <v>0</v>
      </c>
      <c r="P13" s="189">
        <f t="shared" si="13"/>
        <v>0</v>
      </c>
      <c r="Q13" s="189">
        <f t="shared" si="13"/>
        <v>0</v>
      </c>
      <c r="R13" s="189">
        <f t="shared" si="13"/>
        <v>0</v>
      </c>
      <c r="S13" s="189">
        <f t="shared" si="13"/>
        <v>0</v>
      </c>
      <c r="T13" s="189">
        <f t="shared" si="13"/>
        <v>0</v>
      </c>
      <c r="U13" s="189">
        <f t="shared" si="13"/>
        <v>0</v>
      </c>
      <c r="V13" s="189">
        <f t="shared" si="13"/>
        <v>0</v>
      </c>
      <c r="W13" s="189">
        <f t="shared" si="13"/>
        <v>0</v>
      </c>
      <c r="X13" s="189">
        <f t="shared" si="13"/>
        <v>0</v>
      </c>
      <c r="Y13" s="189">
        <f t="shared" si="13"/>
        <v>0</v>
      </c>
      <c r="Z13" s="189">
        <f t="shared" si="13"/>
        <v>0</v>
      </c>
      <c r="AA13" s="189">
        <f t="shared" si="13"/>
        <v>0</v>
      </c>
      <c r="AB13" s="189">
        <f t="shared" si="13"/>
        <v>0</v>
      </c>
      <c r="AC13" s="189">
        <f t="shared" si="13"/>
        <v>0</v>
      </c>
      <c r="AD13" s="189">
        <f t="shared" si="14"/>
        <v>0</v>
      </c>
      <c r="AE13" s="189">
        <f t="shared" si="14"/>
        <v>0</v>
      </c>
      <c r="AF13" s="189">
        <f t="shared" si="14"/>
        <v>0</v>
      </c>
      <c r="AG13" s="189">
        <f t="shared" si="14"/>
        <v>0</v>
      </c>
      <c r="AH13" s="189">
        <f t="shared" si="14"/>
        <v>0</v>
      </c>
      <c r="AI13" s="189">
        <f t="shared" si="14"/>
        <v>0</v>
      </c>
      <c r="AJ13" s="189">
        <f t="shared" si="14"/>
        <v>0</v>
      </c>
      <c r="AK13" s="189">
        <f t="shared" si="14"/>
        <v>0</v>
      </c>
      <c r="AL13" s="189">
        <f t="shared" si="14"/>
        <v>0</v>
      </c>
      <c r="AM13" s="189">
        <f t="shared" si="14"/>
        <v>0</v>
      </c>
      <c r="AN13" s="189">
        <f t="shared" si="14"/>
        <v>0</v>
      </c>
      <c r="AO13" s="189">
        <f t="shared" si="14"/>
        <v>0</v>
      </c>
      <c r="AP13" s="189">
        <f t="shared" si="14"/>
        <v>0</v>
      </c>
      <c r="AQ13" s="189">
        <f t="shared" si="14"/>
        <v>0</v>
      </c>
      <c r="AR13" s="189">
        <f t="shared" si="14"/>
        <v>0</v>
      </c>
      <c r="AS13" s="189">
        <f t="shared" si="14"/>
        <v>0</v>
      </c>
      <c r="AT13" s="189">
        <f t="shared" si="9"/>
        <v>0</v>
      </c>
      <c r="AU13" s="189">
        <f t="shared" si="9"/>
        <v>0</v>
      </c>
      <c r="AV13" s="189">
        <f t="shared" si="9"/>
        <v>0</v>
      </c>
      <c r="AW13" s="189">
        <f t="shared" si="9"/>
        <v>0</v>
      </c>
      <c r="AX13" s="189">
        <f t="shared" si="9"/>
        <v>0</v>
      </c>
      <c r="AY13" s="189">
        <f t="shared" si="9"/>
        <v>0</v>
      </c>
      <c r="AZ13" s="189">
        <f t="shared" si="10"/>
        <v>0</v>
      </c>
      <c r="BA13" s="189">
        <f t="shared" si="10"/>
        <v>0</v>
      </c>
      <c r="BB13" s="189">
        <f t="shared" si="2"/>
        <v>0</v>
      </c>
      <c r="BC13" s="189">
        <f t="shared" si="15"/>
        <v>0</v>
      </c>
      <c r="BD13" s="189">
        <f t="shared" si="15"/>
        <v>0</v>
      </c>
      <c r="BE13" s="189">
        <f t="shared" si="15"/>
        <v>0</v>
      </c>
      <c r="BF13" s="189">
        <f t="shared" si="15"/>
        <v>0</v>
      </c>
      <c r="BG13" s="189">
        <f t="shared" si="15"/>
        <v>0</v>
      </c>
      <c r="BH13" s="189">
        <f t="shared" si="15"/>
        <v>0</v>
      </c>
      <c r="BI13" s="189">
        <f t="shared" si="15"/>
        <v>0</v>
      </c>
      <c r="BJ13" s="189">
        <f t="shared" si="15"/>
        <v>0</v>
      </c>
      <c r="BK13" s="189">
        <f t="shared" si="15"/>
        <v>0</v>
      </c>
      <c r="BL13" s="189">
        <f t="shared" si="15"/>
        <v>0</v>
      </c>
      <c r="BM13" s="189">
        <f t="shared" si="15"/>
        <v>0</v>
      </c>
      <c r="BN13" s="189">
        <f t="shared" si="15"/>
        <v>0</v>
      </c>
      <c r="BO13" s="189">
        <f t="shared" si="15"/>
        <v>0</v>
      </c>
      <c r="BP13" s="189">
        <f t="shared" si="15"/>
        <v>0</v>
      </c>
      <c r="BQ13" s="189">
        <f t="shared" si="15"/>
        <v>0</v>
      </c>
      <c r="BR13" s="189">
        <f t="shared" si="16"/>
        <v>0</v>
      </c>
      <c r="BS13" s="189">
        <f t="shared" si="16"/>
        <v>0</v>
      </c>
      <c r="BT13" s="189">
        <f t="shared" si="16"/>
        <v>0</v>
      </c>
      <c r="BU13" s="189">
        <f t="shared" si="16"/>
        <v>0</v>
      </c>
      <c r="BV13" s="189">
        <f t="shared" si="16"/>
        <v>0</v>
      </c>
      <c r="BW13" s="189">
        <f t="shared" si="16"/>
        <v>0</v>
      </c>
      <c r="BX13" s="189">
        <f t="shared" si="11"/>
        <v>0</v>
      </c>
      <c r="BY13" s="189">
        <f t="shared" si="11"/>
        <v>0</v>
      </c>
      <c r="BZ13" s="189">
        <f t="shared" si="11"/>
        <v>0</v>
      </c>
      <c r="CA13" s="189">
        <f t="shared" si="11"/>
        <v>0</v>
      </c>
      <c r="CB13" s="189">
        <f t="shared" si="11"/>
        <v>0</v>
      </c>
      <c r="CC13" s="189">
        <f t="shared" si="11"/>
        <v>0</v>
      </c>
      <c r="CD13" s="189">
        <f t="shared" si="11"/>
        <v>0</v>
      </c>
      <c r="CE13" s="189">
        <f t="shared" si="11"/>
        <v>0</v>
      </c>
      <c r="CF13" s="189">
        <f t="shared" si="11"/>
        <v>0</v>
      </c>
      <c r="CG13" s="189">
        <f t="shared" si="11"/>
        <v>0</v>
      </c>
      <c r="CH13" s="189">
        <f t="shared" si="11"/>
        <v>0</v>
      </c>
      <c r="CI13" s="189">
        <f t="shared" si="11"/>
        <v>0</v>
      </c>
      <c r="CJ13" s="189">
        <f t="shared" si="11"/>
        <v>0</v>
      </c>
      <c r="CK13" s="189">
        <f t="shared" si="11"/>
        <v>0</v>
      </c>
      <c r="CL13" s="189">
        <f t="shared" si="11"/>
        <v>0</v>
      </c>
      <c r="CM13" s="189">
        <f t="shared" si="11"/>
        <v>0</v>
      </c>
      <c r="CN13" s="189">
        <f t="shared" si="12"/>
        <v>0</v>
      </c>
      <c r="CO13" s="189">
        <f t="shared" si="12"/>
        <v>0</v>
      </c>
      <c r="CP13">
        <f ca="1">IF(Eingabetabelle!$K$4="X",INDIRECT(ADDRESS(10,16,1,1,CONCATENATE($A13,"_",$B13))),Eingabetabelle!$H10)</f>
        <v>0</v>
      </c>
      <c r="CQ13" t="str">
        <f ca="1">IF($CP13=Daten!$AP$3,CONCATENATE($A13,"_",$B13),"")</f>
        <v/>
      </c>
      <c r="CR13" t="str">
        <f ca="1">IF($CP13=Daten!$AP$4,CONCATENATE($A13,"_",$B13),"")</f>
        <v/>
      </c>
      <c r="CS13" t="str">
        <f ca="1">IF($CP13=Daten!$AP$5,CONCATENATE($A13,"_",$B13),"")</f>
        <v/>
      </c>
      <c r="CU13">
        <f t="shared" ca="1" si="6"/>
        <v>0</v>
      </c>
      <c r="CV13">
        <f t="shared" ca="1" si="7"/>
        <v>0</v>
      </c>
      <c r="CW13">
        <f t="shared" ca="1" si="8"/>
        <v>0</v>
      </c>
    </row>
    <row r="14" spans="1:101" ht="15">
      <c r="A14" s="33"/>
      <c r="B14" s="33"/>
      <c r="C14" s="33"/>
      <c r="D14" s="165"/>
      <c r="E14" s="165"/>
      <c r="F14" s="165"/>
      <c r="G14" s="165"/>
      <c r="H14" s="165"/>
      <c r="I14" s="165"/>
      <c r="J14" s="165"/>
      <c r="K14" s="165"/>
      <c r="L14" s="165"/>
      <c r="M14" s="165"/>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U14">
        <f ca="1">IF(CV14&lt;&gt;0,SUM(CU5:CU13)/CV14,20)</f>
        <v>24</v>
      </c>
      <c r="CV14">
        <f ca="1">SUM(CV5:CV13)</f>
        <v>25.999999999999996</v>
      </c>
      <c r="CW14">
        <f ca="1">SUM(CW5:CW13)</f>
        <v>15.571399999999997</v>
      </c>
    </row>
    <row r="15" spans="1:101" ht="15">
      <c r="A15" s="32" t="str">
        <f>Eingabetabelle!A12</f>
        <v>EG</v>
      </c>
      <c r="B15" s="32" t="str">
        <f>Eingabetabelle!B12</f>
        <v>Raum_1</v>
      </c>
      <c r="C15" s="32" t="str">
        <f ca="1">IF(Eingabetabelle!$K$4="X",INDIRECT(ADDRESS(7,14,1,1,CONCATENATE($A15,"_",$B15))),Eingabetabelle!$C12)</f>
        <v>Testraum</v>
      </c>
      <c r="D15" s="145">
        <f ca="1">IF(Eingabetabelle!$K$4="X",INDIRECT(ADDRESS(54,6,1,1,CONCATENATE($A15,"_",$B15))),Eingabetabelle!$H12)</f>
        <v>0</v>
      </c>
      <c r="E15" s="31" t="s">
        <v>334</v>
      </c>
      <c r="F15" s="31">
        <v>1</v>
      </c>
      <c r="G15" s="32" t="e">
        <f ca="1">INDIRECT(ADDRESS(MATCH($E15,'Daten Lueftung'!$A$3:$A$30,0)+2,2,1,1,"Daten Lueftung"))</f>
        <v>#N/A</v>
      </c>
      <c r="H15" s="31" t="s">
        <v>335</v>
      </c>
      <c r="I15" s="31">
        <v>1</v>
      </c>
      <c r="J15" s="32" t="e">
        <f ca="1">INDIRECT(ADDRESS(MATCH($H15,'Daten Lueftung'!$A$3:$A$30,0)+2,2,1,1,"Daten Lueftung"))</f>
        <v>#N/A</v>
      </c>
      <c r="K15" s="32" t="e">
        <f t="shared" ref="K15:K24" ca="1" si="17">D15/(F15*SQRT(G15/J15)+I15)</f>
        <v>#N/A</v>
      </c>
      <c r="L15" s="32" t="e">
        <f t="shared" ref="L15:L24" ca="1" si="18">K15*K15*G15</f>
        <v>#N/A</v>
      </c>
      <c r="M15" s="31"/>
      <c r="N15" s="189">
        <f t="shared" ref="N15:AC24" si="19">IF(COLUMN()-13=$M15,$D15,0)</f>
        <v>0</v>
      </c>
      <c r="O15" s="189">
        <f t="shared" si="19"/>
        <v>0</v>
      </c>
      <c r="P15" s="189">
        <f t="shared" si="19"/>
        <v>0</v>
      </c>
      <c r="Q15" s="189">
        <f t="shared" si="19"/>
        <v>0</v>
      </c>
      <c r="R15" s="189">
        <f t="shared" si="19"/>
        <v>0</v>
      </c>
      <c r="S15" s="189">
        <f t="shared" si="19"/>
        <v>0</v>
      </c>
      <c r="T15" s="189">
        <f t="shared" si="19"/>
        <v>0</v>
      </c>
      <c r="U15" s="189">
        <f t="shared" si="19"/>
        <v>0</v>
      </c>
      <c r="V15" s="189">
        <f t="shared" si="19"/>
        <v>0</v>
      </c>
      <c r="W15" s="189">
        <f t="shared" si="19"/>
        <v>0</v>
      </c>
      <c r="X15" s="189">
        <f t="shared" si="19"/>
        <v>0</v>
      </c>
      <c r="Y15" s="189">
        <f t="shared" si="19"/>
        <v>0</v>
      </c>
      <c r="Z15" s="189">
        <f t="shared" si="19"/>
        <v>0</v>
      </c>
      <c r="AA15" s="189">
        <f t="shared" si="19"/>
        <v>0</v>
      </c>
      <c r="AB15" s="189">
        <f t="shared" si="19"/>
        <v>0</v>
      </c>
      <c r="AC15" s="189">
        <f t="shared" si="19"/>
        <v>0</v>
      </c>
      <c r="AD15" s="189">
        <f t="shared" ref="AD15:AS24" si="20">IF(COLUMN()-13=$M15,$D15,0)</f>
        <v>0</v>
      </c>
      <c r="AE15" s="189">
        <f t="shared" si="20"/>
        <v>0</v>
      </c>
      <c r="AF15" s="189">
        <f t="shared" si="20"/>
        <v>0</v>
      </c>
      <c r="AG15" s="189">
        <f t="shared" si="20"/>
        <v>0</v>
      </c>
      <c r="AH15" s="189">
        <f t="shared" si="20"/>
        <v>0</v>
      </c>
      <c r="AI15" s="189">
        <f t="shared" si="20"/>
        <v>0</v>
      </c>
      <c r="AJ15" s="189">
        <f t="shared" si="20"/>
        <v>0</v>
      </c>
      <c r="AK15" s="189">
        <f t="shared" si="20"/>
        <v>0</v>
      </c>
      <c r="AL15" s="189">
        <f t="shared" si="20"/>
        <v>0</v>
      </c>
      <c r="AM15" s="189">
        <f t="shared" si="20"/>
        <v>0</v>
      </c>
      <c r="AN15" s="189">
        <f t="shared" si="20"/>
        <v>0</v>
      </c>
      <c r="AO15" s="189">
        <f t="shared" si="20"/>
        <v>0</v>
      </c>
      <c r="AP15" s="189">
        <f t="shared" si="20"/>
        <v>0</v>
      </c>
      <c r="AQ15" s="189">
        <f t="shared" si="20"/>
        <v>0</v>
      </c>
      <c r="AR15" s="189">
        <f t="shared" si="20"/>
        <v>0</v>
      </c>
      <c r="AS15" s="189">
        <f t="shared" si="20"/>
        <v>0</v>
      </c>
      <c r="AT15" s="189">
        <f t="shared" ref="AT15:BA24" si="21">IF(COLUMN()-13=$M15,$D15,0)</f>
        <v>0</v>
      </c>
      <c r="AU15" s="189">
        <f t="shared" si="21"/>
        <v>0</v>
      </c>
      <c r="AV15" s="189">
        <f t="shared" si="21"/>
        <v>0</v>
      </c>
      <c r="AW15" s="189">
        <f t="shared" si="21"/>
        <v>0</v>
      </c>
      <c r="AX15" s="189">
        <f t="shared" si="21"/>
        <v>0</v>
      </c>
      <c r="AY15" s="189">
        <f t="shared" si="21"/>
        <v>0</v>
      </c>
      <c r="AZ15" s="189">
        <f t="shared" si="21"/>
        <v>0</v>
      </c>
      <c r="BA15" s="189">
        <f t="shared" si="21"/>
        <v>0</v>
      </c>
      <c r="BB15" s="189">
        <f t="shared" ref="BB15:BQ24" si="22">IF(COLUMN()-53=$M15,$L15,0)</f>
        <v>0</v>
      </c>
      <c r="BC15" s="189">
        <f t="shared" si="22"/>
        <v>0</v>
      </c>
      <c r="BD15" s="189">
        <f t="shared" si="22"/>
        <v>0</v>
      </c>
      <c r="BE15" s="189">
        <f t="shared" si="22"/>
        <v>0</v>
      </c>
      <c r="BF15" s="189">
        <f t="shared" si="22"/>
        <v>0</v>
      </c>
      <c r="BG15" s="189">
        <f t="shared" si="22"/>
        <v>0</v>
      </c>
      <c r="BH15" s="189">
        <f t="shared" si="22"/>
        <v>0</v>
      </c>
      <c r="BI15" s="189">
        <f t="shared" si="22"/>
        <v>0</v>
      </c>
      <c r="BJ15" s="189">
        <f t="shared" si="22"/>
        <v>0</v>
      </c>
      <c r="BK15" s="189">
        <f t="shared" si="22"/>
        <v>0</v>
      </c>
      <c r="BL15" s="189">
        <f t="shared" si="22"/>
        <v>0</v>
      </c>
      <c r="BM15" s="189">
        <f t="shared" si="22"/>
        <v>0</v>
      </c>
      <c r="BN15" s="189">
        <f t="shared" si="22"/>
        <v>0</v>
      </c>
      <c r="BO15" s="189">
        <f t="shared" si="22"/>
        <v>0</v>
      </c>
      <c r="BP15" s="189">
        <f t="shared" si="22"/>
        <v>0</v>
      </c>
      <c r="BQ15" s="189">
        <f t="shared" si="22"/>
        <v>0</v>
      </c>
      <c r="BR15" s="189">
        <f t="shared" ref="BR15:CG24" si="23">IF(COLUMN()-53=$M15,$L15,0)</f>
        <v>0</v>
      </c>
      <c r="BS15" s="189">
        <f t="shared" si="23"/>
        <v>0</v>
      </c>
      <c r="BT15" s="189">
        <f t="shared" si="23"/>
        <v>0</v>
      </c>
      <c r="BU15" s="189">
        <f t="shared" si="23"/>
        <v>0</v>
      </c>
      <c r="BV15" s="189">
        <f t="shared" si="23"/>
        <v>0</v>
      </c>
      <c r="BW15" s="189">
        <f t="shared" si="23"/>
        <v>0</v>
      </c>
      <c r="BX15" s="189">
        <f t="shared" si="23"/>
        <v>0</v>
      </c>
      <c r="BY15" s="189">
        <f t="shared" si="23"/>
        <v>0</v>
      </c>
      <c r="BZ15" s="189">
        <f t="shared" si="23"/>
        <v>0</v>
      </c>
      <c r="CA15" s="189">
        <f t="shared" si="23"/>
        <v>0</v>
      </c>
      <c r="CB15" s="189">
        <f t="shared" si="23"/>
        <v>0</v>
      </c>
      <c r="CC15" s="189">
        <f t="shared" si="23"/>
        <v>0</v>
      </c>
      <c r="CD15" s="189">
        <f t="shared" si="23"/>
        <v>0</v>
      </c>
      <c r="CE15" s="189">
        <f t="shared" si="23"/>
        <v>0</v>
      </c>
      <c r="CF15" s="189">
        <f t="shared" si="23"/>
        <v>0</v>
      </c>
      <c r="CG15" s="189">
        <f t="shared" si="23"/>
        <v>0</v>
      </c>
      <c r="CH15" s="189">
        <f t="shared" ref="CH15:CO24" si="24">IF(COLUMN()-53=$M15,$L15,0)</f>
        <v>0</v>
      </c>
      <c r="CI15" s="189">
        <f t="shared" si="24"/>
        <v>0</v>
      </c>
      <c r="CJ15" s="189">
        <f t="shared" si="24"/>
        <v>0</v>
      </c>
      <c r="CK15" s="189">
        <f t="shared" si="24"/>
        <v>0</v>
      </c>
      <c r="CL15" s="189">
        <f t="shared" si="24"/>
        <v>0</v>
      </c>
      <c r="CM15" s="189">
        <f t="shared" si="24"/>
        <v>0</v>
      </c>
      <c r="CN15" s="189">
        <f t="shared" si="24"/>
        <v>0</v>
      </c>
      <c r="CO15" s="189">
        <f t="shared" si="24"/>
        <v>0</v>
      </c>
      <c r="CP15">
        <f ca="1">IF(Eingabetabelle!$K$4="X",INDIRECT(ADDRESS(10,16,1,1,CONCATENATE($A15,"_",$B15))),Eingabetabelle!$H12)</f>
        <v>0</v>
      </c>
      <c r="CQ15" t="str">
        <f ca="1">IF($CP15=Daten!$AP$3,CONCATENATE($A15,"_",$B15),"")</f>
        <v/>
      </c>
      <c r="CR15" t="str">
        <f ca="1">IF($CP15=Daten!$AP$4,CONCATENATE($A15,"_",$B15),"")</f>
        <v/>
      </c>
      <c r="CS15" t="str">
        <f ca="1">IF($CP15=Daten!$AP$5,CONCATENATE($A15,"_",$B15),"")</f>
        <v/>
      </c>
      <c r="CU15">
        <f t="shared" ref="CU15:CU24" ca="1" si="25">IF(CQ15&lt;&gt;"",D15*INDIRECT(ADDRESS(9,7,1,0,CQ15),FALSE),0)</f>
        <v>0</v>
      </c>
      <c r="CV15">
        <f t="shared" ref="CV15:CV24" ca="1" si="26">IF(CQ15&lt;&gt;"",D15,0)</f>
        <v>0</v>
      </c>
      <c r="CW15">
        <f t="shared" ref="CW15:CW24" ca="1" si="27">IF(CR15&lt;&gt;"",D15,0)</f>
        <v>0</v>
      </c>
    </row>
    <row r="16" spans="1:101" ht="15">
      <c r="A16" s="32" t="str">
        <f>Eingabetabelle!A13</f>
        <v>EG</v>
      </c>
      <c r="B16" s="32" t="str">
        <f>Eingabetabelle!B13</f>
        <v>Raum_2</v>
      </c>
      <c r="C16" s="32" t="str">
        <f ca="1">IF(Eingabetabelle!$K$4="X",INDIRECT(ADDRESS(7,14,1,1,CONCATENATE($A16,"_",$B16))),Eingabetabelle!$C13)</f>
        <v>Testraum</v>
      </c>
      <c r="D16" s="145">
        <f ca="1">IF(Eingabetabelle!$K$4="X",INDIRECT(ADDRESS(54,6,1,1,CONCATENATE($A16,"_",$B16))),Eingabetabelle!$H13)</f>
        <v>0</v>
      </c>
      <c r="E16" s="31" t="s">
        <v>334</v>
      </c>
      <c r="F16" s="31">
        <v>1</v>
      </c>
      <c r="G16" s="32" t="e">
        <f ca="1">INDIRECT(ADDRESS(MATCH($E16,'Daten Lueftung'!$A$3:$A$30,0)+2,2,1,1,"Daten Lueftung"))</f>
        <v>#N/A</v>
      </c>
      <c r="H16" s="31" t="s">
        <v>335</v>
      </c>
      <c r="I16" s="31">
        <v>1</v>
      </c>
      <c r="J16" s="32" t="e">
        <f ca="1">INDIRECT(ADDRESS(MATCH($H16,'Daten Lueftung'!$A$3:$A$30,0)+2,2,1,1,"Daten Lueftung"))</f>
        <v>#N/A</v>
      </c>
      <c r="K16" s="32" t="e">
        <f t="shared" ca="1" si="17"/>
        <v>#N/A</v>
      </c>
      <c r="L16" s="32" t="e">
        <f t="shared" ca="1" si="18"/>
        <v>#N/A</v>
      </c>
      <c r="M16" s="31"/>
      <c r="N16" s="189">
        <f t="shared" si="19"/>
        <v>0</v>
      </c>
      <c r="O16" s="189">
        <f t="shared" si="19"/>
        <v>0</v>
      </c>
      <c r="P16" s="189">
        <f t="shared" si="19"/>
        <v>0</v>
      </c>
      <c r="Q16" s="189">
        <f t="shared" si="19"/>
        <v>0</v>
      </c>
      <c r="R16" s="189">
        <f t="shared" si="19"/>
        <v>0</v>
      </c>
      <c r="S16" s="189">
        <f t="shared" si="19"/>
        <v>0</v>
      </c>
      <c r="T16" s="189">
        <f t="shared" si="19"/>
        <v>0</v>
      </c>
      <c r="U16" s="189">
        <f t="shared" si="19"/>
        <v>0</v>
      </c>
      <c r="V16" s="189">
        <f t="shared" si="19"/>
        <v>0</v>
      </c>
      <c r="W16" s="189">
        <f t="shared" si="19"/>
        <v>0</v>
      </c>
      <c r="X16" s="189">
        <f t="shared" si="19"/>
        <v>0</v>
      </c>
      <c r="Y16" s="189">
        <f t="shared" si="19"/>
        <v>0</v>
      </c>
      <c r="Z16" s="189">
        <f t="shared" si="19"/>
        <v>0</v>
      </c>
      <c r="AA16" s="189">
        <f t="shared" si="19"/>
        <v>0</v>
      </c>
      <c r="AB16" s="189">
        <f t="shared" si="19"/>
        <v>0</v>
      </c>
      <c r="AC16" s="189">
        <f t="shared" si="19"/>
        <v>0</v>
      </c>
      <c r="AD16" s="189">
        <f t="shared" si="20"/>
        <v>0</v>
      </c>
      <c r="AE16" s="189">
        <f t="shared" si="20"/>
        <v>0</v>
      </c>
      <c r="AF16" s="189">
        <f t="shared" si="20"/>
        <v>0</v>
      </c>
      <c r="AG16" s="189">
        <f t="shared" si="20"/>
        <v>0</v>
      </c>
      <c r="AH16" s="189">
        <f t="shared" si="20"/>
        <v>0</v>
      </c>
      <c r="AI16" s="189">
        <f t="shared" si="20"/>
        <v>0</v>
      </c>
      <c r="AJ16" s="189">
        <f t="shared" si="20"/>
        <v>0</v>
      </c>
      <c r="AK16" s="189">
        <f t="shared" si="20"/>
        <v>0</v>
      </c>
      <c r="AL16" s="189">
        <f t="shared" si="20"/>
        <v>0</v>
      </c>
      <c r="AM16" s="189">
        <f t="shared" si="20"/>
        <v>0</v>
      </c>
      <c r="AN16" s="189">
        <f t="shared" si="20"/>
        <v>0</v>
      </c>
      <c r="AO16" s="189">
        <f t="shared" si="20"/>
        <v>0</v>
      </c>
      <c r="AP16" s="189">
        <f t="shared" si="20"/>
        <v>0</v>
      </c>
      <c r="AQ16" s="189">
        <f t="shared" si="20"/>
        <v>0</v>
      </c>
      <c r="AR16" s="189">
        <f t="shared" si="20"/>
        <v>0</v>
      </c>
      <c r="AS16" s="189">
        <f t="shared" si="20"/>
        <v>0</v>
      </c>
      <c r="AT16" s="189">
        <f t="shared" si="21"/>
        <v>0</v>
      </c>
      <c r="AU16" s="189">
        <f t="shared" si="21"/>
        <v>0</v>
      </c>
      <c r="AV16" s="189">
        <f t="shared" si="21"/>
        <v>0</v>
      </c>
      <c r="AW16" s="189">
        <f t="shared" si="21"/>
        <v>0</v>
      </c>
      <c r="AX16" s="189">
        <f t="shared" si="21"/>
        <v>0</v>
      </c>
      <c r="AY16" s="189">
        <f t="shared" si="21"/>
        <v>0</v>
      </c>
      <c r="AZ16" s="189">
        <f t="shared" si="21"/>
        <v>0</v>
      </c>
      <c r="BA16" s="189">
        <f t="shared" si="21"/>
        <v>0</v>
      </c>
      <c r="BB16" s="189">
        <f t="shared" si="22"/>
        <v>0</v>
      </c>
      <c r="BC16" s="189">
        <f t="shared" si="22"/>
        <v>0</v>
      </c>
      <c r="BD16" s="189">
        <f t="shared" si="22"/>
        <v>0</v>
      </c>
      <c r="BE16" s="189">
        <f t="shared" si="22"/>
        <v>0</v>
      </c>
      <c r="BF16" s="189">
        <f t="shared" si="22"/>
        <v>0</v>
      </c>
      <c r="BG16" s="189">
        <f t="shared" si="22"/>
        <v>0</v>
      </c>
      <c r="BH16" s="189">
        <f t="shared" si="22"/>
        <v>0</v>
      </c>
      <c r="BI16" s="189">
        <f t="shared" si="22"/>
        <v>0</v>
      </c>
      <c r="BJ16" s="189">
        <f t="shared" si="22"/>
        <v>0</v>
      </c>
      <c r="BK16" s="189">
        <f t="shared" si="22"/>
        <v>0</v>
      </c>
      <c r="BL16" s="189">
        <f t="shared" si="22"/>
        <v>0</v>
      </c>
      <c r="BM16" s="189">
        <f t="shared" si="22"/>
        <v>0</v>
      </c>
      <c r="BN16" s="189">
        <f t="shared" si="22"/>
        <v>0</v>
      </c>
      <c r="BO16" s="189">
        <f t="shared" si="22"/>
        <v>0</v>
      </c>
      <c r="BP16" s="189">
        <f t="shared" si="22"/>
        <v>0</v>
      </c>
      <c r="BQ16" s="189">
        <f t="shared" si="22"/>
        <v>0</v>
      </c>
      <c r="BR16" s="189">
        <f t="shared" si="23"/>
        <v>0</v>
      </c>
      <c r="BS16" s="189">
        <f t="shared" si="23"/>
        <v>0</v>
      </c>
      <c r="BT16" s="189">
        <f t="shared" si="23"/>
        <v>0</v>
      </c>
      <c r="BU16" s="189">
        <f t="shared" si="23"/>
        <v>0</v>
      </c>
      <c r="BV16" s="189">
        <f t="shared" si="23"/>
        <v>0</v>
      </c>
      <c r="BW16" s="189">
        <f t="shared" si="23"/>
        <v>0</v>
      </c>
      <c r="BX16" s="189">
        <f t="shared" si="23"/>
        <v>0</v>
      </c>
      <c r="BY16" s="189">
        <f t="shared" si="23"/>
        <v>0</v>
      </c>
      <c r="BZ16" s="189">
        <f t="shared" si="23"/>
        <v>0</v>
      </c>
      <c r="CA16" s="189">
        <f t="shared" si="23"/>
        <v>0</v>
      </c>
      <c r="CB16" s="189">
        <f t="shared" si="23"/>
        <v>0</v>
      </c>
      <c r="CC16" s="189">
        <f t="shared" si="23"/>
        <v>0</v>
      </c>
      <c r="CD16" s="189">
        <f t="shared" si="23"/>
        <v>0</v>
      </c>
      <c r="CE16" s="189">
        <f t="shared" si="23"/>
        <v>0</v>
      </c>
      <c r="CF16" s="189">
        <f t="shared" si="23"/>
        <v>0</v>
      </c>
      <c r="CG16" s="189">
        <f t="shared" si="23"/>
        <v>0</v>
      </c>
      <c r="CH16" s="189">
        <f t="shared" si="24"/>
        <v>0</v>
      </c>
      <c r="CI16" s="189">
        <f t="shared" si="24"/>
        <v>0</v>
      </c>
      <c r="CJ16" s="189">
        <f t="shared" si="24"/>
        <v>0</v>
      </c>
      <c r="CK16" s="189">
        <f t="shared" si="24"/>
        <v>0</v>
      </c>
      <c r="CL16" s="189">
        <f t="shared" si="24"/>
        <v>0</v>
      </c>
      <c r="CM16" s="189">
        <f t="shared" si="24"/>
        <v>0</v>
      </c>
      <c r="CN16" s="189">
        <f t="shared" si="24"/>
        <v>0</v>
      </c>
      <c r="CO16" s="189">
        <f t="shared" si="24"/>
        <v>0</v>
      </c>
      <c r="CP16">
        <f ca="1">IF(Eingabetabelle!$K$4="X",INDIRECT(ADDRESS(10,16,1,1,CONCATENATE($A16,"_",$B16))),Eingabetabelle!$H13)</f>
        <v>0</v>
      </c>
      <c r="CQ16" t="str">
        <f ca="1">IF($CP16=Daten!$AP$3,CONCATENATE($A16,"_",$B16),"")</f>
        <v/>
      </c>
      <c r="CR16" t="str">
        <f ca="1">IF($CP16=Daten!$AP$4,CONCATENATE($A16,"_",$B16),"")</f>
        <v/>
      </c>
      <c r="CS16" t="str">
        <f ca="1">IF($CP16=Daten!$AP$5,CONCATENATE($A16,"_",$B16),"")</f>
        <v/>
      </c>
      <c r="CU16">
        <f t="shared" ca="1" si="25"/>
        <v>0</v>
      </c>
      <c r="CV16">
        <f t="shared" ca="1" si="26"/>
        <v>0</v>
      </c>
      <c r="CW16">
        <f t="shared" ca="1" si="27"/>
        <v>0</v>
      </c>
    </row>
    <row r="17" spans="1:101" ht="15">
      <c r="A17" s="32" t="str">
        <f>Eingabetabelle!A14</f>
        <v>EG</v>
      </c>
      <c r="B17" s="32" t="str">
        <f>Eingabetabelle!B14</f>
        <v>Raum_3</v>
      </c>
      <c r="C17" s="32" t="str">
        <f ca="1">IF(Eingabetabelle!$K$4="X",INDIRECT(ADDRESS(7,14,1,1,CONCATENATE($A17,"_",$B17))),Eingabetabelle!$C14)</f>
        <v>Testraum</v>
      </c>
      <c r="D17" s="145">
        <f ca="1">IF(Eingabetabelle!$K$4="X",INDIRECT(ADDRESS(54,6,1,1,CONCATENATE($A17,"_",$B17))),Eingabetabelle!$H14)</f>
        <v>0</v>
      </c>
      <c r="E17" s="31" t="s">
        <v>334</v>
      </c>
      <c r="F17" s="31">
        <v>1</v>
      </c>
      <c r="G17" s="32" t="e">
        <f ca="1">INDIRECT(ADDRESS(MATCH($E17,'Daten Lueftung'!$A$3:$A$30,0)+2,2,1,1,"Daten Lueftung"))</f>
        <v>#N/A</v>
      </c>
      <c r="H17" s="31" t="s">
        <v>335</v>
      </c>
      <c r="I17" s="31">
        <v>1</v>
      </c>
      <c r="J17" s="32" t="e">
        <f ca="1">INDIRECT(ADDRESS(MATCH($H17,'Daten Lueftung'!$A$3:$A$30,0)+2,2,1,1,"Daten Lueftung"))</f>
        <v>#N/A</v>
      </c>
      <c r="K17" s="32" t="e">
        <f t="shared" ca="1" si="17"/>
        <v>#N/A</v>
      </c>
      <c r="L17" s="32" t="e">
        <f t="shared" ca="1" si="18"/>
        <v>#N/A</v>
      </c>
      <c r="M17" s="31"/>
      <c r="N17" s="189">
        <f t="shared" si="19"/>
        <v>0</v>
      </c>
      <c r="O17" s="189">
        <f t="shared" si="19"/>
        <v>0</v>
      </c>
      <c r="P17" s="189">
        <f t="shared" si="19"/>
        <v>0</v>
      </c>
      <c r="Q17" s="189">
        <f t="shared" si="19"/>
        <v>0</v>
      </c>
      <c r="R17" s="189">
        <f t="shared" si="19"/>
        <v>0</v>
      </c>
      <c r="S17" s="189">
        <f t="shared" si="19"/>
        <v>0</v>
      </c>
      <c r="T17" s="189">
        <f t="shared" si="19"/>
        <v>0</v>
      </c>
      <c r="U17" s="189">
        <f t="shared" si="19"/>
        <v>0</v>
      </c>
      <c r="V17" s="189">
        <f t="shared" si="19"/>
        <v>0</v>
      </c>
      <c r="W17" s="189">
        <f t="shared" si="19"/>
        <v>0</v>
      </c>
      <c r="X17" s="189">
        <f t="shared" si="19"/>
        <v>0</v>
      </c>
      <c r="Y17" s="189">
        <f t="shared" si="19"/>
        <v>0</v>
      </c>
      <c r="Z17" s="189">
        <f t="shared" si="19"/>
        <v>0</v>
      </c>
      <c r="AA17" s="189">
        <f t="shared" si="19"/>
        <v>0</v>
      </c>
      <c r="AB17" s="189">
        <f t="shared" si="19"/>
        <v>0</v>
      </c>
      <c r="AC17" s="189">
        <f t="shared" si="19"/>
        <v>0</v>
      </c>
      <c r="AD17" s="189">
        <f t="shared" si="20"/>
        <v>0</v>
      </c>
      <c r="AE17" s="189">
        <f t="shared" si="20"/>
        <v>0</v>
      </c>
      <c r="AF17" s="189">
        <f t="shared" si="20"/>
        <v>0</v>
      </c>
      <c r="AG17" s="189">
        <f t="shared" si="20"/>
        <v>0</v>
      </c>
      <c r="AH17" s="189">
        <f t="shared" si="20"/>
        <v>0</v>
      </c>
      <c r="AI17" s="189">
        <f t="shared" si="20"/>
        <v>0</v>
      </c>
      <c r="AJ17" s="189">
        <f t="shared" si="20"/>
        <v>0</v>
      </c>
      <c r="AK17" s="189">
        <f t="shared" si="20"/>
        <v>0</v>
      </c>
      <c r="AL17" s="189">
        <f t="shared" si="20"/>
        <v>0</v>
      </c>
      <c r="AM17" s="189">
        <f t="shared" si="20"/>
        <v>0</v>
      </c>
      <c r="AN17" s="189">
        <f t="shared" si="20"/>
        <v>0</v>
      </c>
      <c r="AO17" s="189">
        <f t="shared" si="20"/>
        <v>0</v>
      </c>
      <c r="AP17" s="189">
        <f t="shared" si="20"/>
        <v>0</v>
      </c>
      <c r="AQ17" s="189">
        <f t="shared" si="20"/>
        <v>0</v>
      </c>
      <c r="AR17" s="189">
        <f t="shared" si="20"/>
        <v>0</v>
      </c>
      <c r="AS17" s="189">
        <f t="shared" si="20"/>
        <v>0</v>
      </c>
      <c r="AT17" s="189">
        <f t="shared" si="21"/>
        <v>0</v>
      </c>
      <c r="AU17" s="189">
        <f t="shared" si="21"/>
        <v>0</v>
      </c>
      <c r="AV17" s="189">
        <f t="shared" si="21"/>
        <v>0</v>
      </c>
      <c r="AW17" s="189">
        <f t="shared" si="21"/>
        <v>0</v>
      </c>
      <c r="AX17" s="189">
        <f t="shared" si="21"/>
        <v>0</v>
      </c>
      <c r="AY17" s="189">
        <f t="shared" si="21"/>
        <v>0</v>
      </c>
      <c r="AZ17" s="189">
        <f t="shared" si="21"/>
        <v>0</v>
      </c>
      <c r="BA17" s="189">
        <f t="shared" si="21"/>
        <v>0</v>
      </c>
      <c r="BB17" s="189">
        <f t="shared" si="22"/>
        <v>0</v>
      </c>
      <c r="BC17" s="189">
        <f t="shared" si="22"/>
        <v>0</v>
      </c>
      <c r="BD17" s="189">
        <f t="shared" si="22"/>
        <v>0</v>
      </c>
      <c r="BE17" s="189">
        <f t="shared" si="22"/>
        <v>0</v>
      </c>
      <c r="BF17" s="189">
        <f t="shared" si="22"/>
        <v>0</v>
      </c>
      <c r="BG17" s="189">
        <f t="shared" si="22"/>
        <v>0</v>
      </c>
      <c r="BH17" s="189">
        <f t="shared" si="22"/>
        <v>0</v>
      </c>
      <c r="BI17" s="189">
        <f t="shared" si="22"/>
        <v>0</v>
      </c>
      <c r="BJ17" s="189">
        <f t="shared" si="22"/>
        <v>0</v>
      </c>
      <c r="BK17" s="189">
        <f t="shared" si="22"/>
        <v>0</v>
      </c>
      <c r="BL17" s="189">
        <f t="shared" si="22"/>
        <v>0</v>
      </c>
      <c r="BM17" s="189">
        <f t="shared" si="22"/>
        <v>0</v>
      </c>
      <c r="BN17" s="189">
        <f t="shared" si="22"/>
        <v>0</v>
      </c>
      <c r="BO17" s="189">
        <f t="shared" si="22"/>
        <v>0</v>
      </c>
      <c r="BP17" s="189">
        <f t="shared" si="22"/>
        <v>0</v>
      </c>
      <c r="BQ17" s="189">
        <f t="shared" si="22"/>
        <v>0</v>
      </c>
      <c r="BR17" s="189">
        <f t="shared" si="23"/>
        <v>0</v>
      </c>
      <c r="BS17" s="189">
        <f t="shared" si="23"/>
        <v>0</v>
      </c>
      <c r="BT17" s="189">
        <f t="shared" si="23"/>
        <v>0</v>
      </c>
      <c r="BU17" s="189">
        <f t="shared" si="23"/>
        <v>0</v>
      </c>
      <c r="BV17" s="189">
        <f t="shared" si="23"/>
        <v>0</v>
      </c>
      <c r="BW17" s="189">
        <f t="shared" si="23"/>
        <v>0</v>
      </c>
      <c r="BX17" s="189">
        <f t="shared" si="23"/>
        <v>0</v>
      </c>
      <c r="BY17" s="189">
        <f t="shared" si="23"/>
        <v>0</v>
      </c>
      <c r="BZ17" s="189">
        <f t="shared" si="23"/>
        <v>0</v>
      </c>
      <c r="CA17" s="189">
        <f t="shared" si="23"/>
        <v>0</v>
      </c>
      <c r="CB17" s="189">
        <f t="shared" si="23"/>
        <v>0</v>
      </c>
      <c r="CC17" s="189">
        <f t="shared" si="23"/>
        <v>0</v>
      </c>
      <c r="CD17" s="189">
        <f t="shared" si="23"/>
        <v>0</v>
      </c>
      <c r="CE17" s="189">
        <f t="shared" si="23"/>
        <v>0</v>
      </c>
      <c r="CF17" s="189">
        <f t="shared" si="23"/>
        <v>0</v>
      </c>
      <c r="CG17" s="189">
        <f t="shared" si="23"/>
        <v>0</v>
      </c>
      <c r="CH17" s="189">
        <f t="shared" si="24"/>
        <v>0</v>
      </c>
      <c r="CI17" s="189">
        <f t="shared" si="24"/>
        <v>0</v>
      </c>
      <c r="CJ17" s="189">
        <f t="shared" si="24"/>
        <v>0</v>
      </c>
      <c r="CK17" s="189">
        <f t="shared" si="24"/>
        <v>0</v>
      </c>
      <c r="CL17" s="189">
        <f t="shared" si="24"/>
        <v>0</v>
      </c>
      <c r="CM17" s="189">
        <f t="shared" si="24"/>
        <v>0</v>
      </c>
      <c r="CN17" s="189">
        <f t="shared" si="24"/>
        <v>0</v>
      </c>
      <c r="CO17" s="189">
        <f t="shared" si="24"/>
        <v>0</v>
      </c>
      <c r="CP17">
        <f ca="1">IF(Eingabetabelle!$K$4="X",INDIRECT(ADDRESS(10,16,1,1,CONCATENATE($A17,"_",$B17))),Eingabetabelle!$H14)</f>
        <v>0</v>
      </c>
      <c r="CQ17" t="str">
        <f ca="1">IF($CP17=Daten!$AP$3,CONCATENATE($A17,"_",$B17),"")</f>
        <v/>
      </c>
      <c r="CR17" t="str">
        <f ca="1">IF($CP17=Daten!$AP$4,CONCATENATE($A17,"_",$B17),"")</f>
        <v/>
      </c>
      <c r="CS17" t="str">
        <f ca="1">IF($CP17=Daten!$AP$5,CONCATENATE($A17,"_",$B17),"")</f>
        <v/>
      </c>
      <c r="CU17">
        <f t="shared" ca="1" si="25"/>
        <v>0</v>
      </c>
      <c r="CV17">
        <f t="shared" ca="1" si="26"/>
        <v>0</v>
      </c>
      <c r="CW17">
        <f t="shared" ca="1" si="27"/>
        <v>0</v>
      </c>
    </row>
    <row r="18" spans="1:101" ht="15">
      <c r="A18" s="32" t="str">
        <f>Eingabetabelle!A15</f>
        <v>EG</v>
      </c>
      <c r="B18" s="32" t="str">
        <f>Eingabetabelle!B15</f>
        <v>Raum_4</v>
      </c>
      <c r="C18" s="32" t="str">
        <f ca="1">IF(Eingabetabelle!$K$4="X",INDIRECT(ADDRESS(7,14,1,1,CONCATENATE($A18,"_",$B18))),Eingabetabelle!$C15)</f>
        <v>Testraum</v>
      </c>
      <c r="D18" s="145">
        <f ca="1">IF(Eingabetabelle!$K$4="X",INDIRECT(ADDRESS(54,6,1,1,CONCATENATE($A18,"_",$B18))),Eingabetabelle!$H15)</f>
        <v>0</v>
      </c>
      <c r="E18" s="31" t="s">
        <v>334</v>
      </c>
      <c r="F18" s="31">
        <v>1</v>
      </c>
      <c r="G18" s="32" t="e">
        <f ca="1">INDIRECT(ADDRESS(MATCH($E18,'Daten Lueftung'!$A$3:$A$30,0)+2,2,1,1,"Daten Lueftung"))</f>
        <v>#N/A</v>
      </c>
      <c r="H18" s="31" t="s">
        <v>335</v>
      </c>
      <c r="I18" s="31">
        <v>1</v>
      </c>
      <c r="J18" s="32" t="e">
        <f ca="1">INDIRECT(ADDRESS(MATCH($H18,'Daten Lueftung'!$A$3:$A$30,0)+2,2,1,1,"Daten Lueftung"))</f>
        <v>#N/A</v>
      </c>
      <c r="K18" s="32" t="e">
        <f t="shared" ca="1" si="17"/>
        <v>#N/A</v>
      </c>
      <c r="L18" s="32" t="e">
        <f t="shared" ca="1" si="18"/>
        <v>#N/A</v>
      </c>
      <c r="M18" s="31"/>
      <c r="N18" s="189">
        <f t="shared" si="19"/>
        <v>0</v>
      </c>
      <c r="O18" s="189">
        <f t="shared" si="19"/>
        <v>0</v>
      </c>
      <c r="P18" s="189">
        <f t="shared" si="19"/>
        <v>0</v>
      </c>
      <c r="Q18" s="189">
        <f t="shared" si="19"/>
        <v>0</v>
      </c>
      <c r="R18" s="189">
        <f t="shared" si="19"/>
        <v>0</v>
      </c>
      <c r="S18" s="189">
        <f t="shared" si="19"/>
        <v>0</v>
      </c>
      <c r="T18" s="189">
        <f t="shared" si="19"/>
        <v>0</v>
      </c>
      <c r="U18" s="189">
        <f t="shared" si="19"/>
        <v>0</v>
      </c>
      <c r="V18" s="189">
        <f t="shared" si="19"/>
        <v>0</v>
      </c>
      <c r="W18" s="189">
        <f t="shared" si="19"/>
        <v>0</v>
      </c>
      <c r="X18" s="189">
        <f t="shared" si="19"/>
        <v>0</v>
      </c>
      <c r="Y18" s="189">
        <f t="shared" si="19"/>
        <v>0</v>
      </c>
      <c r="Z18" s="189">
        <f t="shared" si="19"/>
        <v>0</v>
      </c>
      <c r="AA18" s="189">
        <f t="shared" si="19"/>
        <v>0</v>
      </c>
      <c r="AB18" s="189">
        <f t="shared" si="19"/>
        <v>0</v>
      </c>
      <c r="AC18" s="189">
        <f t="shared" si="19"/>
        <v>0</v>
      </c>
      <c r="AD18" s="189">
        <f t="shared" si="20"/>
        <v>0</v>
      </c>
      <c r="AE18" s="189">
        <f t="shared" si="20"/>
        <v>0</v>
      </c>
      <c r="AF18" s="189">
        <f t="shared" si="20"/>
        <v>0</v>
      </c>
      <c r="AG18" s="189">
        <f t="shared" si="20"/>
        <v>0</v>
      </c>
      <c r="AH18" s="189">
        <f t="shared" si="20"/>
        <v>0</v>
      </c>
      <c r="AI18" s="189">
        <f t="shared" si="20"/>
        <v>0</v>
      </c>
      <c r="AJ18" s="189">
        <f t="shared" si="20"/>
        <v>0</v>
      </c>
      <c r="AK18" s="189">
        <f t="shared" si="20"/>
        <v>0</v>
      </c>
      <c r="AL18" s="189">
        <f t="shared" si="20"/>
        <v>0</v>
      </c>
      <c r="AM18" s="189">
        <f t="shared" si="20"/>
        <v>0</v>
      </c>
      <c r="AN18" s="189">
        <f t="shared" si="20"/>
        <v>0</v>
      </c>
      <c r="AO18" s="189">
        <f t="shared" si="20"/>
        <v>0</v>
      </c>
      <c r="AP18" s="189">
        <f t="shared" si="20"/>
        <v>0</v>
      </c>
      <c r="AQ18" s="189">
        <f t="shared" si="20"/>
        <v>0</v>
      </c>
      <c r="AR18" s="189">
        <f t="shared" si="20"/>
        <v>0</v>
      </c>
      <c r="AS18" s="189">
        <f t="shared" si="20"/>
        <v>0</v>
      </c>
      <c r="AT18" s="189">
        <f t="shared" si="21"/>
        <v>0</v>
      </c>
      <c r="AU18" s="189">
        <f t="shared" si="21"/>
        <v>0</v>
      </c>
      <c r="AV18" s="189">
        <f t="shared" si="21"/>
        <v>0</v>
      </c>
      <c r="AW18" s="189">
        <f t="shared" si="21"/>
        <v>0</v>
      </c>
      <c r="AX18" s="189">
        <f t="shared" si="21"/>
        <v>0</v>
      </c>
      <c r="AY18" s="189">
        <f t="shared" si="21"/>
        <v>0</v>
      </c>
      <c r="AZ18" s="189">
        <f t="shared" si="21"/>
        <v>0</v>
      </c>
      <c r="BA18" s="189">
        <f t="shared" si="21"/>
        <v>0</v>
      </c>
      <c r="BB18" s="189">
        <f t="shared" si="22"/>
        <v>0</v>
      </c>
      <c r="BC18" s="189">
        <f t="shared" si="22"/>
        <v>0</v>
      </c>
      <c r="BD18" s="189">
        <f t="shared" si="22"/>
        <v>0</v>
      </c>
      <c r="BE18" s="189">
        <f t="shared" si="22"/>
        <v>0</v>
      </c>
      <c r="BF18" s="189">
        <f t="shared" si="22"/>
        <v>0</v>
      </c>
      <c r="BG18" s="189">
        <f t="shared" si="22"/>
        <v>0</v>
      </c>
      <c r="BH18" s="189">
        <f t="shared" si="22"/>
        <v>0</v>
      </c>
      <c r="BI18" s="189">
        <f t="shared" si="22"/>
        <v>0</v>
      </c>
      <c r="BJ18" s="189">
        <f t="shared" si="22"/>
        <v>0</v>
      </c>
      <c r="BK18" s="189">
        <f t="shared" si="22"/>
        <v>0</v>
      </c>
      <c r="BL18" s="189">
        <f t="shared" si="22"/>
        <v>0</v>
      </c>
      <c r="BM18" s="189">
        <f t="shared" si="22"/>
        <v>0</v>
      </c>
      <c r="BN18" s="189">
        <f t="shared" si="22"/>
        <v>0</v>
      </c>
      <c r="BO18" s="189">
        <f t="shared" si="22"/>
        <v>0</v>
      </c>
      <c r="BP18" s="189">
        <f t="shared" si="22"/>
        <v>0</v>
      </c>
      <c r="BQ18" s="189">
        <f t="shared" si="22"/>
        <v>0</v>
      </c>
      <c r="BR18" s="189">
        <f t="shared" si="23"/>
        <v>0</v>
      </c>
      <c r="BS18" s="189">
        <f t="shared" si="23"/>
        <v>0</v>
      </c>
      <c r="BT18" s="189">
        <f t="shared" si="23"/>
        <v>0</v>
      </c>
      <c r="BU18" s="189">
        <f t="shared" si="23"/>
        <v>0</v>
      </c>
      <c r="BV18" s="189">
        <f t="shared" si="23"/>
        <v>0</v>
      </c>
      <c r="BW18" s="189">
        <f t="shared" si="23"/>
        <v>0</v>
      </c>
      <c r="BX18" s="189">
        <f t="shared" si="23"/>
        <v>0</v>
      </c>
      <c r="BY18" s="189">
        <f t="shared" si="23"/>
        <v>0</v>
      </c>
      <c r="BZ18" s="189">
        <f t="shared" si="23"/>
        <v>0</v>
      </c>
      <c r="CA18" s="189">
        <f t="shared" si="23"/>
        <v>0</v>
      </c>
      <c r="CB18" s="189">
        <f t="shared" si="23"/>
        <v>0</v>
      </c>
      <c r="CC18" s="189">
        <f t="shared" si="23"/>
        <v>0</v>
      </c>
      <c r="CD18" s="189">
        <f t="shared" si="23"/>
        <v>0</v>
      </c>
      <c r="CE18" s="189">
        <f t="shared" si="23"/>
        <v>0</v>
      </c>
      <c r="CF18" s="189">
        <f t="shared" si="23"/>
        <v>0</v>
      </c>
      <c r="CG18" s="189">
        <f t="shared" si="23"/>
        <v>0</v>
      </c>
      <c r="CH18" s="189">
        <f t="shared" si="24"/>
        <v>0</v>
      </c>
      <c r="CI18" s="189">
        <f t="shared" si="24"/>
        <v>0</v>
      </c>
      <c r="CJ18" s="189">
        <f t="shared" si="24"/>
        <v>0</v>
      </c>
      <c r="CK18" s="189">
        <f t="shared" si="24"/>
        <v>0</v>
      </c>
      <c r="CL18" s="189">
        <f t="shared" si="24"/>
        <v>0</v>
      </c>
      <c r="CM18" s="189">
        <f t="shared" si="24"/>
        <v>0</v>
      </c>
      <c r="CN18" s="189">
        <f t="shared" si="24"/>
        <v>0</v>
      </c>
      <c r="CO18" s="189">
        <f t="shared" si="24"/>
        <v>0</v>
      </c>
      <c r="CP18">
        <f ca="1">IF(Eingabetabelle!$K$4="X",INDIRECT(ADDRESS(10,16,1,1,CONCATENATE($A18,"_",$B18))),Eingabetabelle!$H15)</f>
        <v>0</v>
      </c>
      <c r="CQ18" t="str">
        <f ca="1">IF($CP18=Daten!$AP$3,CONCATENATE($A18,"_",$B18),"")</f>
        <v/>
      </c>
      <c r="CR18" t="str">
        <f ca="1">IF($CP18=Daten!$AP$4,CONCATENATE($A18,"_",$B18),"")</f>
        <v/>
      </c>
      <c r="CS18" t="str">
        <f ca="1">IF($CP18=Daten!$AP$5,CONCATENATE($A18,"_",$B18),"")</f>
        <v/>
      </c>
      <c r="CU18">
        <f t="shared" ca="1" si="25"/>
        <v>0</v>
      </c>
      <c r="CV18">
        <f t="shared" ca="1" si="26"/>
        <v>0</v>
      </c>
      <c r="CW18">
        <f t="shared" ca="1" si="27"/>
        <v>0</v>
      </c>
    </row>
    <row r="19" spans="1:101" ht="15">
      <c r="A19" s="32" t="str">
        <f>Eingabetabelle!A16</f>
        <v>EG</v>
      </c>
      <c r="B19" s="32" t="str">
        <f>Eingabetabelle!B16</f>
        <v>Raum_5</v>
      </c>
      <c r="C19" s="32" t="str">
        <f ca="1">IF(Eingabetabelle!$K$4="X",INDIRECT(ADDRESS(7,14,1,1,CONCATENATE($A19,"_",$B19))),Eingabetabelle!$C16)</f>
        <v>Testraum</v>
      </c>
      <c r="D19" s="145">
        <f ca="1">IF(Eingabetabelle!$K$4="X",INDIRECT(ADDRESS(54,6,1,1,CONCATENATE($A19,"_",$B19))),Eingabetabelle!$H16)</f>
        <v>0</v>
      </c>
      <c r="E19" s="31" t="s">
        <v>334</v>
      </c>
      <c r="F19" s="31">
        <v>1</v>
      </c>
      <c r="G19" s="32" t="e">
        <f ca="1">INDIRECT(ADDRESS(MATCH($E19,'Daten Lueftung'!$A$3:$A$30,0)+2,2,1,1,"Daten Lueftung"))</f>
        <v>#N/A</v>
      </c>
      <c r="H19" s="31" t="s">
        <v>335</v>
      </c>
      <c r="I19" s="31">
        <v>1</v>
      </c>
      <c r="J19" s="32" t="e">
        <f ca="1">INDIRECT(ADDRESS(MATCH($H19,'Daten Lueftung'!$A$3:$A$30,0)+2,2,1,1,"Daten Lueftung"))</f>
        <v>#N/A</v>
      </c>
      <c r="K19" s="32" t="e">
        <f t="shared" ca="1" si="17"/>
        <v>#N/A</v>
      </c>
      <c r="L19" s="32" t="e">
        <f t="shared" ca="1" si="18"/>
        <v>#N/A</v>
      </c>
      <c r="M19" s="31"/>
      <c r="N19" s="189">
        <f t="shared" si="19"/>
        <v>0</v>
      </c>
      <c r="O19" s="189">
        <f t="shared" si="19"/>
        <v>0</v>
      </c>
      <c r="P19" s="189">
        <f t="shared" si="19"/>
        <v>0</v>
      </c>
      <c r="Q19" s="189">
        <f t="shared" si="19"/>
        <v>0</v>
      </c>
      <c r="R19" s="189">
        <f t="shared" si="19"/>
        <v>0</v>
      </c>
      <c r="S19" s="189">
        <f t="shared" si="19"/>
        <v>0</v>
      </c>
      <c r="T19" s="189">
        <f t="shared" si="19"/>
        <v>0</v>
      </c>
      <c r="U19" s="189">
        <f t="shared" si="19"/>
        <v>0</v>
      </c>
      <c r="V19" s="189">
        <f t="shared" si="19"/>
        <v>0</v>
      </c>
      <c r="W19" s="189">
        <f t="shared" si="19"/>
        <v>0</v>
      </c>
      <c r="X19" s="189">
        <f t="shared" si="19"/>
        <v>0</v>
      </c>
      <c r="Y19" s="189">
        <f t="shared" si="19"/>
        <v>0</v>
      </c>
      <c r="Z19" s="189">
        <f t="shared" si="19"/>
        <v>0</v>
      </c>
      <c r="AA19" s="189">
        <f t="shared" si="19"/>
        <v>0</v>
      </c>
      <c r="AB19" s="189">
        <f t="shared" si="19"/>
        <v>0</v>
      </c>
      <c r="AC19" s="189">
        <f t="shared" si="19"/>
        <v>0</v>
      </c>
      <c r="AD19" s="189">
        <f t="shared" si="20"/>
        <v>0</v>
      </c>
      <c r="AE19" s="189">
        <f t="shared" si="20"/>
        <v>0</v>
      </c>
      <c r="AF19" s="189">
        <f t="shared" si="20"/>
        <v>0</v>
      </c>
      <c r="AG19" s="189">
        <f t="shared" si="20"/>
        <v>0</v>
      </c>
      <c r="AH19" s="189">
        <f t="shared" si="20"/>
        <v>0</v>
      </c>
      <c r="AI19" s="189">
        <f t="shared" si="20"/>
        <v>0</v>
      </c>
      <c r="AJ19" s="189">
        <f t="shared" si="20"/>
        <v>0</v>
      </c>
      <c r="AK19" s="189">
        <f t="shared" si="20"/>
        <v>0</v>
      </c>
      <c r="AL19" s="189">
        <f t="shared" si="20"/>
        <v>0</v>
      </c>
      <c r="AM19" s="189">
        <f t="shared" si="20"/>
        <v>0</v>
      </c>
      <c r="AN19" s="189">
        <f t="shared" si="20"/>
        <v>0</v>
      </c>
      <c r="AO19" s="189">
        <f t="shared" si="20"/>
        <v>0</v>
      </c>
      <c r="AP19" s="189">
        <f t="shared" si="20"/>
        <v>0</v>
      </c>
      <c r="AQ19" s="189">
        <f t="shared" si="20"/>
        <v>0</v>
      </c>
      <c r="AR19" s="189">
        <f t="shared" si="20"/>
        <v>0</v>
      </c>
      <c r="AS19" s="189">
        <f t="shared" si="20"/>
        <v>0</v>
      </c>
      <c r="AT19" s="189">
        <f t="shared" si="21"/>
        <v>0</v>
      </c>
      <c r="AU19" s="189">
        <f t="shared" si="21"/>
        <v>0</v>
      </c>
      <c r="AV19" s="189">
        <f t="shared" si="21"/>
        <v>0</v>
      </c>
      <c r="AW19" s="189">
        <f t="shared" si="21"/>
        <v>0</v>
      </c>
      <c r="AX19" s="189">
        <f t="shared" si="21"/>
        <v>0</v>
      </c>
      <c r="AY19" s="189">
        <f t="shared" si="21"/>
        <v>0</v>
      </c>
      <c r="AZ19" s="189">
        <f t="shared" si="21"/>
        <v>0</v>
      </c>
      <c r="BA19" s="189">
        <f t="shared" si="21"/>
        <v>0</v>
      </c>
      <c r="BB19" s="189">
        <f t="shared" si="22"/>
        <v>0</v>
      </c>
      <c r="BC19" s="189">
        <f t="shared" si="22"/>
        <v>0</v>
      </c>
      <c r="BD19" s="189">
        <f t="shared" si="22"/>
        <v>0</v>
      </c>
      <c r="BE19" s="189">
        <f t="shared" si="22"/>
        <v>0</v>
      </c>
      <c r="BF19" s="189">
        <f t="shared" si="22"/>
        <v>0</v>
      </c>
      <c r="BG19" s="189">
        <f t="shared" si="22"/>
        <v>0</v>
      </c>
      <c r="BH19" s="189">
        <f t="shared" si="22"/>
        <v>0</v>
      </c>
      <c r="BI19" s="189">
        <f t="shared" si="22"/>
        <v>0</v>
      </c>
      <c r="BJ19" s="189">
        <f t="shared" si="22"/>
        <v>0</v>
      </c>
      <c r="BK19" s="189">
        <f t="shared" si="22"/>
        <v>0</v>
      </c>
      <c r="BL19" s="189">
        <f t="shared" si="22"/>
        <v>0</v>
      </c>
      <c r="BM19" s="189">
        <f t="shared" si="22"/>
        <v>0</v>
      </c>
      <c r="BN19" s="189">
        <f t="shared" si="22"/>
        <v>0</v>
      </c>
      <c r="BO19" s="189">
        <f t="shared" si="22"/>
        <v>0</v>
      </c>
      <c r="BP19" s="189">
        <f t="shared" si="22"/>
        <v>0</v>
      </c>
      <c r="BQ19" s="189">
        <f t="shared" si="22"/>
        <v>0</v>
      </c>
      <c r="BR19" s="189">
        <f t="shared" si="23"/>
        <v>0</v>
      </c>
      <c r="BS19" s="189">
        <f t="shared" si="23"/>
        <v>0</v>
      </c>
      <c r="BT19" s="189">
        <f t="shared" si="23"/>
        <v>0</v>
      </c>
      <c r="BU19" s="189">
        <f t="shared" si="23"/>
        <v>0</v>
      </c>
      <c r="BV19" s="189">
        <f t="shared" si="23"/>
        <v>0</v>
      </c>
      <c r="BW19" s="189">
        <f t="shared" si="23"/>
        <v>0</v>
      </c>
      <c r="BX19" s="189">
        <f t="shared" si="23"/>
        <v>0</v>
      </c>
      <c r="BY19" s="189">
        <f t="shared" si="23"/>
        <v>0</v>
      </c>
      <c r="BZ19" s="189">
        <f t="shared" si="23"/>
        <v>0</v>
      </c>
      <c r="CA19" s="189">
        <f t="shared" si="23"/>
        <v>0</v>
      </c>
      <c r="CB19" s="189">
        <f t="shared" si="23"/>
        <v>0</v>
      </c>
      <c r="CC19" s="189">
        <f t="shared" si="23"/>
        <v>0</v>
      </c>
      <c r="CD19" s="189">
        <f t="shared" si="23"/>
        <v>0</v>
      </c>
      <c r="CE19" s="189">
        <f t="shared" si="23"/>
        <v>0</v>
      </c>
      <c r="CF19" s="189">
        <f t="shared" si="23"/>
        <v>0</v>
      </c>
      <c r="CG19" s="189">
        <f t="shared" si="23"/>
        <v>0</v>
      </c>
      <c r="CH19" s="189">
        <f t="shared" si="24"/>
        <v>0</v>
      </c>
      <c r="CI19" s="189">
        <f t="shared" si="24"/>
        <v>0</v>
      </c>
      <c r="CJ19" s="189">
        <f t="shared" si="24"/>
        <v>0</v>
      </c>
      <c r="CK19" s="189">
        <f t="shared" si="24"/>
        <v>0</v>
      </c>
      <c r="CL19" s="189">
        <f t="shared" si="24"/>
        <v>0</v>
      </c>
      <c r="CM19" s="189">
        <f t="shared" si="24"/>
        <v>0</v>
      </c>
      <c r="CN19" s="189">
        <f t="shared" si="24"/>
        <v>0</v>
      </c>
      <c r="CO19" s="189">
        <f t="shared" si="24"/>
        <v>0</v>
      </c>
      <c r="CP19">
        <f ca="1">IF(Eingabetabelle!$K$4="X",INDIRECT(ADDRESS(10,16,1,1,CONCATENATE($A19,"_",$B19))),Eingabetabelle!$H16)</f>
        <v>0</v>
      </c>
      <c r="CQ19" t="str">
        <f ca="1">IF($CP19=Daten!$AP$3,CONCATENATE($A19,"_",$B19),"")</f>
        <v/>
      </c>
      <c r="CR19" t="str">
        <f ca="1">IF($CP19=Daten!$AP$4,CONCATENATE($A19,"_",$B19),"")</f>
        <v/>
      </c>
      <c r="CS19" t="str">
        <f ca="1">IF($CP19=Daten!$AP$5,CONCATENATE($A19,"_",$B19),"")</f>
        <v/>
      </c>
      <c r="CU19">
        <f t="shared" ca="1" si="25"/>
        <v>0</v>
      </c>
      <c r="CV19">
        <f t="shared" ca="1" si="26"/>
        <v>0</v>
      </c>
      <c r="CW19">
        <f t="shared" ca="1" si="27"/>
        <v>0</v>
      </c>
    </row>
    <row r="20" spans="1:101" ht="15">
      <c r="A20" s="32" t="str">
        <f>Eingabetabelle!A17</f>
        <v>EG</v>
      </c>
      <c r="B20" s="32" t="str">
        <f>Eingabetabelle!B17</f>
        <v>Raum_6</v>
      </c>
      <c r="C20" s="32" t="str">
        <f ca="1">IF(Eingabetabelle!$K$4="X",INDIRECT(ADDRESS(7,14,1,1,CONCATENATE($A20,"_",$B20))),Eingabetabelle!$C17)</f>
        <v>Testraum</v>
      </c>
      <c r="D20" s="145">
        <f ca="1">IF(Eingabetabelle!$K$4="X",INDIRECT(ADDRESS(54,6,1,1,CONCATENATE($A20,"_",$B20))),Eingabetabelle!$H17)</f>
        <v>0</v>
      </c>
      <c r="E20" s="31" t="s">
        <v>334</v>
      </c>
      <c r="F20" s="31">
        <v>1</v>
      </c>
      <c r="G20" s="32" t="e">
        <f ca="1">INDIRECT(ADDRESS(MATCH($E20,'Daten Lueftung'!$A$3:$A$30,0)+2,2,1,1,"Daten Lueftung"))</f>
        <v>#N/A</v>
      </c>
      <c r="H20" s="31" t="s">
        <v>335</v>
      </c>
      <c r="I20" s="31">
        <v>1</v>
      </c>
      <c r="J20" s="32" t="e">
        <f ca="1">INDIRECT(ADDRESS(MATCH($H20,'Daten Lueftung'!$A$3:$A$30,0)+2,2,1,1,"Daten Lueftung"))</f>
        <v>#N/A</v>
      </c>
      <c r="K20" s="32" t="e">
        <f t="shared" ca="1" si="17"/>
        <v>#N/A</v>
      </c>
      <c r="L20" s="32" t="e">
        <f t="shared" ca="1" si="18"/>
        <v>#N/A</v>
      </c>
      <c r="M20" s="31"/>
      <c r="N20" s="189">
        <f t="shared" si="19"/>
        <v>0</v>
      </c>
      <c r="O20" s="189">
        <f t="shared" si="19"/>
        <v>0</v>
      </c>
      <c r="P20" s="189">
        <f t="shared" si="19"/>
        <v>0</v>
      </c>
      <c r="Q20" s="189">
        <f t="shared" si="19"/>
        <v>0</v>
      </c>
      <c r="R20" s="189">
        <f t="shared" si="19"/>
        <v>0</v>
      </c>
      <c r="S20" s="189">
        <f t="shared" si="19"/>
        <v>0</v>
      </c>
      <c r="T20" s="189">
        <f t="shared" si="19"/>
        <v>0</v>
      </c>
      <c r="U20" s="189">
        <f t="shared" si="19"/>
        <v>0</v>
      </c>
      <c r="V20" s="189">
        <f t="shared" si="19"/>
        <v>0</v>
      </c>
      <c r="W20" s="189">
        <f t="shared" si="19"/>
        <v>0</v>
      </c>
      <c r="X20" s="189">
        <f t="shared" si="19"/>
        <v>0</v>
      </c>
      <c r="Y20" s="189">
        <f t="shared" si="19"/>
        <v>0</v>
      </c>
      <c r="Z20" s="189">
        <f t="shared" si="19"/>
        <v>0</v>
      </c>
      <c r="AA20" s="189">
        <f t="shared" si="19"/>
        <v>0</v>
      </c>
      <c r="AB20" s="189">
        <f t="shared" si="19"/>
        <v>0</v>
      </c>
      <c r="AC20" s="189">
        <f t="shared" si="19"/>
        <v>0</v>
      </c>
      <c r="AD20" s="189">
        <f t="shared" si="20"/>
        <v>0</v>
      </c>
      <c r="AE20" s="189">
        <f t="shared" si="20"/>
        <v>0</v>
      </c>
      <c r="AF20" s="189">
        <f t="shared" si="20"/>
        <v>0</v>
      </c>
      <c r="AG20" s="189">
        <f t="shared" si="20"/>
        <v>0</v>
      </c>
      <c r="AH20" s="189">
        <f t="shared" si="20"/>
        <v>0</v>
      </c>
      <c r="AI20" s="189">
        <f t="shared" si="20"/>
        <v>0</v>
      </c>
      <c r="AJ20" s="189">
        <f t="shared" si="20"/>
        <v>0</v>
      </c>
      <c r="AK20" s="189">
        <f t="shared" si="20"/>
        <v>0</v>
      </c>
      <c r="AL20" s="189">
        <f t="shared" si="20"/>
        <v>0</v>
      </c>
      <c r="AM20" s="189">
        <f t="shared" si="20"/>
        <v>0</v>
      </c>
      <c r="AN20" s="189">
        <f t="shared" si="20"/>
        <v>0</v>
      </c>
      <c r="AO20" s="189">
        <f t="shared" si="20"/>
        <v>0</v>
      </c>
      <c r="AP20" s="189">
        <f t="shared" si="20"/>
        <v>0</v>
      </c>
      <c r="AQ20" s="189">
        <f t="shared" si="20"/>
        <v>0</v>
      </c>
      <c r="AR20" s="189">
        <f t="shared" si="20"/>
        <v>0</v>
      </c>
      <c r="AS20" s="189">
        <f t="shared" si="20"/>
        <v>0</v>
      </c>
      <c r="AT20" s="189">
        <f t="shared" si="21"/>
        <v>0</v>
      </c>
      <c r="AU20" s="189">
        <f t="shared" si="21"/>
        <v>0</v>
      </c>
      <c r="AV20" s="189">
        <f t="shared" si="21"/>
        <v>0</v>
      </c>
      <c r="AW20" s="189">
        <f t="shared" si="21"/>
        <v>0</v>
      </c>
      <c r="AX20" s="189">
        <f t="shared" si="21"/>
        <v>0</v>
      </c>
      <c r="AY20" s="189">
        <f t="shared" si="21"/>
        <v>0</v>
      </c>
      <c r="AZ20" s="189">
        <f t="shared" si="21"/>
        <v>0</v>
      </c>
      <c r="BA20" s="189">
        <f t="shared" si="21"/>
        <v>0</v>
      </c>
      <c r="BB20" s="189">
        <f t="shared" si="22"/>
        <v>0</v>
      </c>
      <c r="BC20" s="189">
        <f t="shared" si="22"/>
        <v>0</v>
      </c>
      <c r="BD20" s="189">
        <f t="shared" si="22"/>
        <v>0</v>
      </c>
      <c r="BE20" s="189">
        <f t="shared" si="22"/>
        <v>0</v>
      </c>
      <c r="BF20" s="189">
        <f t="shared" si="22"/>
        <v>0</v>
      </c>
      <c r="BG20" s="189">
        <f t="shared" si="22"/>
        <v>0</v>
      </c>
      <c r="BH20" s="189">
        <f t="shared" si="22"/>
        <v>0</v>
      </c>
      <c r="BI20" s="189">
        <f t="shared" si="22"/>
        <v>0</v>
      </c>
      <c r="BJ20" s="189">
        <f t="shared" si="22"/>
        <v>0</v>
      </c>
      <c r="BK20" s="189">
        <f t="shared" si="22"/>
        <v>0</v>
      </c>
      <c r="BL20" s="189">
        <f t="shared" si="22"/>
        <v>0</v>
      </c>
      <c r="BM20" s="189">
        <f t="shared" si="22"/>
        <v>0</v>
      </c>
      <c r="BN20" s="189">
        <f t="shared" si="22"/>
        <v>0</v>
      </c>
      <c r="BO20" s="189">
        <f t="shared" si="22"/>
        <v>0</v>
      </c>
      <c r="BP20" s="189">
        <f t="shared" si="22"/>
        <v>0</v>
      </c>
      <c r="BQ20" s="189">
        <f t="shared" si="22"/>
        <v>0</v>
      </c>
      <c r="BR20" s="189">
        <f t="shared" si="23"/>
        <v>0</v>
      </c>
      <c r="BS20" s="189">
        <f t="shared" si="23"/>
        <v>0</v>
      </c>
      <c r="BT20" s="189">
        <f t="shared" si="23"/>
        <v>0</v>
      </c>
      <c r="BU20" s="189">
        <f t="shared" si="23"/>
        <v>0</v>
      </c>
      <c r="BV20" s="189">
        <f t="shared" si="23"/>
        <v>0</v>
      </c>
      <c r="BW20" s="189">
        <f t="shared" si="23"/>
        <v>0</v>
      </c>
      <c r="BX20" s="189">
        <f t="shared" si="23"/>
        <v>0</v>
      </c>
      <c r="BY20" s="189">
        <f t="shared" si="23"/>
        <v>0</v>
      </c>
      <c r="BZ20" s="189">
        <f t="shared" si="23"/>
        <v>0</v>
      </c>
      <c r="CA20" s="189">
        <f t="shared" si="23"/>
        <v>0</v>
      </c>
      <c r="CB20" s="189">
        <f t="shared" si="23"/>
        <v>0</v>
      </c>
      <c r="CC20" s="189">
        <f t="shared" si="23"/>
        <v>0</v>
      </c>
      <c r="CD20" s="189">
        <f t="shared" si="23"/>
        <v>0</v>
      </c>
      <c r="CE20" s="189">
        <f t="shared" si="23"/>
        <v>0</v>
      </c>
      <c r="CF20" s="189">
        <f t="shared" si="23"/>
        <v>0</v>
      </c>
      <c r="CG20" s="189">
        <f t="shared" si="23"/>
        <v>0</v>
      </c>
      <c r="CH20" s="189">
        <f t="shared" si="24"/>
        <v>0</v>
      </c>
      <c r="CI20" s="189">
        <f t="shared" si="24"/>
        <v>0</v>
      </c>
      <c r="CJ20" s="189">
        <f t="shared" si="24"/>
        <v>0</v>
      </c>
      <c r="CK20" s="189">
        <f t="shared" si="24"/>
        <v>0</v>
      </c>
      <c r="CL20" s="189">
        <f t="shared" si="24"/>
        <v>0</v>
      </c>
      <c r="CM20" s="189">
        <f t="shared" si="24"/>
        <v>0</v>
      </c>
      <c r="CN20" s="189">
        <f t="shared" si="24"/>
        <v>0</v>
      </c>
      <c r="CO20" s="189">
        <f t="shared" si="24"/>
        <v>0</v>
      </c>
      <c r="CP20">
        <f ca="1">IF(Eingabetabelle!$K$4="X",INDIRECT(ADDRESS(10,16,1,1,CONCATENATE($A20,"_",$B20))),Eingabetabelle!$H17)</f>
        <v>0</v>
      </c>
      <c r="CQ20" t="str">
        <f ca="1">IF($CP20=Daten!$AP$3,CONCATENATE($A20,"_",$B20),"")</f>
        <v/>
      </c>
      <c r="CR20" t="str">
        <f ca="1">IF($CP20=Daten!$AP$4,CONCATENATE($A20,"_",$B20),"")</f>
        <v/>
      </c>
      <c r="CS20" t="str">
        <f ca="1">IF($CP20=Daten!$AP$5,CONCATENATE($A20,"_",$B20),"")</f>
        <v/>
      </c>
      <c r="CU20">
        <f t="shared" ca="1" si="25"/>
        <v>0</v>
      </c>
      <c r="CV20">
        <f t="shared" ca="1" si="26"/>
        <v>0</v>
      </c>
      <c r="CW20">
        <f t="shared" ca="1" si="27"/>
        <v>0</v>
      </c>
    </row>
    <row r="21" spans="1:101" ht="15">
      <c r="A21" s="32" t="str">
        <f>Eingabetabelle!A18</f>
        <v>EG</v>
      </c>
      <c r="B21" s="32" t="str">
        <f>Eingabetabelle!B18</f>
        <v>Raum_7</v>
      </c>
      <c r="C21" s="32" t="str">
        <f ca="1">IF(Eingabetabelle!$K$4="X",INDIRECT(ADDRESS(7,14,1,1,CONCATENATE($A21,"_",$B21))),Eingabetabelle!$C18)</f>
        <v>Testraum</v>
      </c>
      <c r="D21" s="145">
        <f ca="1">IF(Eingabetabelle!$K$4="X",INDIRECT(ADDRESS(54,6,1,1,CONCATENATE($A21,"_",$B21))),Eingabetabelle!$H18)</f>
        <v>0</v>
      </c>
      <c r="E21" s="31" t="s">
        <v>334</v>
      </c>
      <c r="F21" s="31">
        <v>1</v>
      </c>
      <c r="G21" s="32" t="e">
        <f ca="1">INDIRECT(ADDRESS(MATCH($E21,'Daten Lueftung'!$A$3:$A$30,0)+2,2,1,1,"Daten Lueftung"))</f>
        <v>#N/A</v>
      </c>
      <c r="H21" s="31" t="s">
        <v>335</v>
      </c>
      <c r="I21" s="31">
        <v>1</v>
      </c>
      <c r="J21" s="32" t="e">
        <f ca="1">INDIRECT(ADDRESS(MATCH($H21,'Daten Lueftung'!$A$3:$A$30,0)+2,2,1,1,"Daten Lueftung"))</f>
        <v>#N/A</v>
      </c>
      <c r="K21" s="32" t="e">
        <f t="shared" ca="1" si="17"/>
        <v>#N/A</v>
      </c>
      <c r="L21" s="32" t="e">
        <f t="shared" ca="1" si="18"/>
        <v>#N/A</v>
      </c>
      <c r="M21" s="31"/>
      <c r="N21" s="189">
        <f t="shared" si="19"/>
        <v>0</v>
      </c>
      <c r="O21" s="189">
        <f t="shared" si="19"/>
        <v>0</v>
      </c>
      <c r="P21" s="189">
        <f t="shared" si="19"/>
        <v>0</v>
      </c>
      <c r="Q21" s="189">
        <f t="shared" si="19"/>
        <v>0</v>
      </c>
      <c r="R21" s="189">
        <f t="shared" si="19"/>
        <v>0</v>
      </c>
      <c r="S21" s="189">
        <f t="shared" si="19"/>
        <v>0</v>
      </c>
      <c r="T21" s="189">
        <f t="shared" si="19"/>
        <v>0</v>
      </c>
      <c r="U21" s="189">
        <f t="shared" si="19"/>
        <v>0</v>
      </c>
      <c r="V21" s="189">
        <f t="shared" si="19"/>
        <v>0</v>
      </c>
      <c r="W21" s="189">
        <f t="shared" si="19"/>
        <v>0</v>
      </c>
      <c r="X21" s="189">
        <f t="shared" si="19"/>
        <v>0</v>
      </c>
      <c r="Y21" s="189">
        <f t="shared" si="19"/>
        <v>0</v>
      </c>
      <c r="Z21" s="189">
        <f t="shared" si="19"/>
        <v>0</v>
      </c>
      <c r="AA21" s="189">
        <f t="shared" si="19"/>
        <v>0</v>
      </c>
      <c r="AB21" s="189">
        <f t="shared" si="19"/>
        <v>0</v>
      </c>
      <c r="AC21" s="189">
        <f t="shared" si="19"/>
        <v>0</v>
      </c>
      <c r="AD21" s="189">
        <f t="shared" si="20"/>
        <v>0</v>
      </c>
      <c r="AE21" s="189">
        <f t="shared" si="20"/>
        <v>0</v>
      </c>
      <c r="AF21" s="189">
        <f t="shared" si="20"/>
        <v>0</v>
      </c>
      <c r="AG21" s="189">
        <f t="shared" si="20"/>
        <v>0</v>
      </c>
      <c r="AH21" s="189">
        <f t="shared" si="20"/>
        <v>0</v>
      </c>
      <c r="AI21" s="189">
        <f t="shared" si="20"/>
        <v>0</v>
      </c>
      <c r="AJ21" s="189">
        <f t="shared" si="20"/>
        <v>0</v>
      </c>
      <c r="AK21" s="189">
        <f t="shared" si="20"/>
        <v>0</v>
      </c>
      <c r="AL21" s="189">
        <f t="shared" si="20"/>
        <v>0</v>
      </c>
      <c r="AM21" s="189">
        <f t="shared" si="20"/>
        <v>0</v>
      </c>
      <c r="AN21" s="189">
        <f t="shared" si="20"/>
        <v>0</v>
      </c>
      <c r="AO21" s="189">
        <f t="shared" si="20"/>
        <v>0</v>
      </c>
      <c r="AP21" s="189">
        <f t="shared" si="20"/>
        <v>0</v>
      </c>
      <c r="AQ21" s="189">
        <f t="shared" si="20"/>
        <v>0</v>
      </c>
      <c r="AR21" s="189">
        <f t="shared" si="20"/>
        <v>0</v>
      </c>
      <c r="AS21" s="189">
        <f t="shared" si="20"/>
        <v>0</v>
      </c>
      <c r="AT21" s="189">
        <f t="shared" si="21"/>
        <v>0</v>
      </c>
      <c r="AU21" s="189">
        <f t="shared" si="21"/>
        <v>0</v>
      </c>
      <c r="AV21" s="189">
        <f t="shared" si="21"/>
        <v>0</v>
      </c>
      <c r="AW21" s="189">
        <f t="shared" si="21"/>
        <v>0</v>
      </c>
      <c r="AX21" s="189">
        <f t="shared" si="21"/>
        <v>0</v>
      </c>
      <c r="AY21" s="189">
        <f t="shared" si="21"/>
        <v>0</v>
      </c>
      <c r="AZ21" s="189">
        <f t="shared" si="21"/>
        <v>0</v>
      </c>
      <c r="BA21" s="189">
        <f t="shared" si="21"/>
        <v>0</v>
      </c>
      <c r="BB21" s="189">
        <f t="shared" si="22"/>
        <v>0</v>
      </c>
      <c r="BC21" s="189">
        <f t="shared" si="22"/>
        <v>0</v>
      </c>
      <c r="BD21" s="189">
        <f t="shared" si="22"/>
        <v>0</v>
      </c>
      <c r="BE21" s="189">
        <f t="shared" si="22"/>
        <v>0</v>
      </c>
      <c r="BF21" s="189">
        <f t="shared" si="22"/>
        <v>0</v>
      </c>
      <c r="BG21" s="189">
        <f t="shared" si="22"/>
        <v>0</v>
      </c>
      <c r="BH21" s="189">
        <f t="shared" si="22"/>
        <v>0</v>
      </c>
      <c r="BI21" s="189">
        <f t="shared" si="22"/>
        <v>0</v>
      </c>
      <c r="BJ21" s="189">
        <f t="shared" si="22"/>
        <v>0</v>
      </c>
      <c r="BK21" s="189">
        <f t="shared" si="22"/>
        <v>0</v>
      </c>
      <c r="BL21" s="189">
        <f t="shared" si="22"/>
        <v>0</v>
      </c>
      <c r="BM21" s="189">
        <f t="shared" si="22"/>
        <v>0</v>
      </c>
      <c r="BN21" s="189">
        <f t="shared" si="22"/>
        <v>0</v>
      </c>
      <c r="BO21" s="189">
        <f t="shared" si="22"/>
        <v>0</v>
      </c>
      <c r="BP21" s="189">
        <f t="shared" si="22"/>
        <v>0</v>
      </c>
      <c r="BQ21" s="189">
        <f t="shared" si="22"/>
        <v>0</v>
      </c>
      <c r="BR21" s="189">
        <f t="shared" si="23"/>
        <v>0</v>
      </c>
      <c r="BS21" s="189">
        <f t="shared" si="23"/>
        <v>0</v>
      </c>
      <c r="BT21" s="189">
        <f t="shared" si="23"/>
        <v>0</v>
      </c>
      <c r="BU21" s="189">
        <f t="shared" si="23"/>
        <v>0</v>
      </c>
      <c r="BV21" s="189">
        <f t="shared" si="23"/>
        <v>0</v>
      </c>
      <c r="BW21" s="189">
        <f t="shared" si="23"/>
        <v>0</v>
      </c>
      <c r="BX21" s="189">
        <f t="shared" si="23"/>
        <v>0</v>
      </c>
      <c r="BY21" s="189">
        <f t="shared" si="23"/>
        <v>0</v>
      </c>
      <c r="BZ21" s="189">
        <f t="shared" si="23"/>
        <v>0</v>
      </c>
      <c r="CA21" s="189">
        <f t="shared" si="23"/>
        <v>0</v>
      </c>
      <c r="CB21" s="189">
        <f t="shared" si="23"/>
        <v>0</v>
      </c>
      <c r="CC21" s="189">
        <f t="shared" si="23"/>
        <v>0</v>
      </c>
      <c r="CD21" s="189">
        <f t="shared" si="23"/>
        <v>0</v>
      </c>
      <c r="CE21" s="189">
        <f t="shared" si="23"/>
        <v>0</v>
      </c>
      <c r="CF21" s="189">
        <f t="shared" si="23"/>
        <v>0</v>
      </c>
      <c r="CG21" s="189">
        <f t="shared" si="23"/>
        <v>0</v>
      </c>
      <c r="CH21" s="189">
        <f t="shared" si="24"/>
        <v>0</v>
      </c>
      <c r="CI21" s="189">
        <f t="shared" si="24"/>
        <v>0</v>
      </c>
      <c r="CJ21" s="189">
        <f t="shared" si="24"/>
        <v>0</v>
      </c>
      <c r="CK21" s="189">
        <f t="shared" si="24"/>
        <v>0</v>
      </c>
      <c r="CL21" s="189">
        <f t="shared" si="24"/>
        <v>0</v>
      </c>
      <c r="CM21" s="189">
        <f t="shared" si="24"/>
        <v>0</v>
      </c>
      <c r="CN21" s="189">
        <f t="shared" si="24"/>
        <v>0</v>
      </c>
      <c r="CO21" s="189">
        <f t="shared" si="24"/>
        <v>0</v>
      </c>
      <c r="CP21">
        <f ca="1">IF(Eingabetabelle!$K$4="X",INDIRECT(ADDRESS(10,16,1,1,CONCATENATE($A21,"_",$B21))),Eingabetabelle!$H18)</f>
        <v>0</v>
      </c>
      <c r="CQ21" t="str">
        <f ca="1">IF($CP21=Daten!$AP$3,CONCATENATE($A21,"_",$B21),"")</f>
        <v/>
      </c>
      <c r="CR21" t="str">
        <f ca="1">IF($CP21=Daten!$AP$4,CONCATENATE($A21,"_",$B21),"")</f>
        <v/>
      </c>
      <c r="CS21" t="str">
        <f ca="1">IF($CP21=Daten!$AP$5,CONCATENATE($A21,"_",$B21),"")</f>
        <v/>
      </c>
      <c r="CU21">
        <f t="shared" ca="1" si="25"/>
        <v>0</v>
      </c>
      <c r="CV21">
        <f t="shared" ca="1" si="26"/>
        <v>0</v>
      </c>
      <c r="CW21">
        <f t="shared" ca="1" si="27"/>
        <v>0</v>
      </c>
    </row>
    <row r="22" spans="1:101" ht="15">
      <c r="A22" s="32" t="str">
        <f>Eingabetabelle!A19</f>
        <v>EG</v>
      </c>
      <c r="B22" s="32" t="str">
        <f>Eingabetabelle!B19</f>
        <v>Raum_8</v>
      </c>
      <c r="C22" s="32" t="str">
        <f ca="1">IF(Eingabetabelle!$K$4="X",INDIRECT(ADDRESS(7,14,1,1,CONCATENATE($A22,"_",$B22))),Eingabetabelle!$C19)</f>
        <v>Testraum</v>
      </c>
      <c r="D22" s="145">
        <f ca="1">IF(Eingabetabelle!$K$4="X",INDIRECT(ADDRESS(54,6,1,1,CONCATENATE($A22,"_",$B22))),Eingabetabelle!$H19)</f>
        <v>0</v>
      </c>
      <c r="E22" s="31" t="s">
        <v>334</v>
      </c>
      <c r="F22" s="31">
        <v>1</v>
      </c>
      <c r="G22" s="32" t="e">
        <f ca="1">INDIRECT(ADDRESS(MATCH($E22,'Daten Lueftung'!$A$3:$A$30,0)+2,2,1,1,"Daten Lueftung"))</f>
        <v>#N/A</v>
      </c>
      <c r="H22" s="31" t="s">
        <v>335</v>
      </c>
      <c r="I22" s="31">
        <v>1</v>
      </c>
      <c r="J22" s="32" t="e">
        <f ca="1">INDIRECT(ADDRESS(MATCH($H22,'Daten Lueftung'!$A$3:$A$30,0)+2,2,1,1,"Daten Lueftung"))</f>
        <v>#N/A</v>
      </c>
      <c r="K22" s="32" t="e">
        <f t="shared" ca="1" si="17"/>
        <v>#N/A</v>
      </c>
      <c r="L22" s="32" t="e">
        <f t="shared" ca="1" si="18"/>
        <v>#N/A</v>
      </c>
      <c r="M22" s="31"/>
      <c r="N22" s="189">
        <f t="shared" si="19"/>
        <v>0</v>
      </c>
      <c r="O22" s="189">
        <f t="shared" si="19"/>
        <v>0</v>
      </c>
      <c r="P22" s="189">
        <f t="shared" si="19"/>
        <v>0</v>
      </c>
      <c r="Q22" s="189">
        <f t="shared" si="19"/>
        <v>0</v>
      </c>
      <c r="R22" s="189">
        <f t="shared" si="19"/>
        <v>0</v>
      </c>
      <c r="S22" s="189">
        <f t="shared" si="19"/>
        <v>0</v>
      </c>
      <c r="T22" s="189">
        <f t="shared" si="19"/>
        <v>0</v>
      </c>
      <c r="U22" s="189">
        <f t="shared" si="19"/>
        <v>0</v>
      </c>
      <c r="V22" s="189">
        <f t="shared" si="19"/>
        <v>0</v>
      </c>
      <c r="W22" s="189">
        <f t="shared" si="19"/>
        <v>0</v>
      </c>
      <c r="X22" s="189">
        <f t="shared" si="19"/>
        <v>0</v>
      </c>
      <c r="Y22" s="189">
        <f t="shared" si="19"/>
        <v>0</v>
      </c>
      <c r="Z22" s="189">
        <f t="shared" si="19"/>
        <v>0</v>
      </c>
      <c r="AA22" s="189">
        <f t="shared" si="19"/>
        <v>0</v>
      </c>
      <c r="AB22" s="189">
        <f t="shared" si="19"/>
        <v>0</v>
      </c>
      <c r="AC22" s="189">
        <f t="shared" si="19"/>
        <v>0</v>
      </c>
      <c r="AD22" s="189">
        <f t="shared" si="20"/>
        <v>0</v>
      </c>
      <c r="AE22" s="189">
        <f t="shared" si="20"/>
        <v>0</v>
      </c>
      <c r="AF22" s="189">
        <f t="shared" si="20"/>
        <v>0</v>
      </c>
      <c r="AG22" s="189">
        <f t="shared" si="20"/>
        <v>0</v>
      </c>
      <c r="AH22" s="189">
        <f t="shared" si="20"/>
        <v>0</v>
      </c>
      <c r="AI22" s="189">
        <f t="shared" si="20"/>
        <v>0</v>
      </c>
      <c r="AJ22" s="189">
        <f t="shared" si="20"/>
        <v>0</v>
      </c>
      <c r="AK22" s="189">
        <f t="shared" si="20"/>
        <v>0</v>
      </c>
      <c r="AL22" s="189">
        <f t="shared" si="20"/>
        <v>0</v>
      </c>
      <c r="AM22" s="189">
        <f t="shared" si="20"/>
        <v>0</v>
      </c>
      <c r="AN22" s="189">
        <f t="shared" si="20"/>
        <v>0</v>
      </c>
      <c r="AO22" s="189">
        <f t="shared" si="20"/>
        <v>0</v>
      </c>
      <c r="AP22" s="189">
        <f t="shared" si="20"/>
        <v>0</v>
      </c>
      <c r="AQ22" s="189">
        <f t="shared" si="20"/>
        <v>0</v>
      </c>
      <c r="AR22" s="189">
        <f t="shared" si="20"/>
        <v>0</v>
      </c>
      <c r="AS22" s="189">
        <f t="shared" si="20"/>
        <v>0</v>
      </c>
      <c r="AT22" s="189">
        <f t="shared" si="21"/>
        <v>0</v>
      </c>
      <c r="AU22" s="189">
        <f t="shared" si="21"/>
        <v>0</v>
      </c>
      <c r="AV22" s="189">
        <f t="shared" si="21"/>
        <v>0</v>
      </c>
      <c r="AW22" s="189">
        <f t="shared" si="21"/>
        <v>0</v>
      </c>
      <c r="AX22" s="189">
        <f t="shared" si="21"/>
        <v>0</v>
      </c>
      <c r="AY22" s="189">
        <f t="shared" si="21"/>
        <v>0</v>
      </c>
      <c r="AZ22" s="189">
        <f t="shared" si="21"/>
        <v>0</v>
      </c>
      <c r="BA22" s="189">
        <f t="shared" si="21"/>
        <v>0</v>
      </c>
      <c r="BB22" s="189">
        <f t="shared" si="22"/>
        <v>0</v>
      </c>
      <c r="BC22" s="189">
        <f t="shared" si="22"/>
        <v>0</v>
      </c>
      <c r="BD22" s="189">
        <f t="shared" si="22"/>
        <v>0</v>
      </c>
      <c r="BE22" s="189">
        <f t="shared" si="22"/>
        <v>0</v>
      </c>
      <c r="BF22" s="189">
        <f t="shared" si="22"/>
        <v>0</v>
      </c>
      <c r="BG22" s="189">
        <f t="shared" si="22"/>
        <v>0</v>
      </c>
      <c r="BH22" s="189">
        <f t="shared" si="22"/>
        <v>0</v>
      </c>
      <c r="BI22" s="189">
        <f t="shared" si="22"/>
        <v>0</v>
      </c>
      <c r="BJ22" s="189">
        <f t="shared" si="22"/>
        <v>0</v>
      </c>
      <c r="BK22" s="189">
        <f t="shared" si="22"/>
        <v>0</v>
      </c>
      <c r="BL22" s="189">
        <f t="shared" si="22"/>
        <v>0</v>
      </c>
      <c r="BM22" s="189">
        <f t="shared" si="22"/>
        <v>0</v>
      </c>
      <c r="BN22" s="189">
        <f t="shared" si="22"/>
        <v>0</v>
      </c>
      <c r="BO22" s="189">
        <f t="shared" si="22"/>
        <v>0</v>
      </c>
      <c r="BP22" s="189">
        <f t="shared" si="22"/>
        <v>0</v>
      </c>
      <c r="BQ22" s="189">
        <f t="shared" si="22"/>
        <v>0</v>
      </c>
      <c r="BR22" s="189">
        <f t="shared" si="23"/>
        <v>0</v>
      </c>
      <c r="BS22" s="189">
        <f t="shared" si="23"/>
        <v>0</v>
      </c>
      <c r="BT22" s="189">
        <f t="shared" si="23"/>
        <v>0</v>
      </c>
      <c r="BU22" s="189">
        <f t="shared" si="23"/>
        <v>0</v>
      </c>
      <c r="BV22" s="189">
        <f t="shared" si="23"/>
        <v>0</v>
      </c>
      <c r="BW22" s="189">
        <f t="shared" si="23"/>
        <v>0</v>
      </c>
      <c r="BX22" s="189">
        <f t="shared" si="23"/>
        <v>0</v>
      </c>
      <c r="BY22" s="189">
        <f t="shared" si="23"/>
        <v>0</v>
      </c>
      <c r="BZ22" s="189">
        <f t="shared" si="23"/>
        <v>0</v>
      </c>
      <c r="CA22" s="189">
        <f t="shared" si="23"/>
        <v>0</v>
      </c>
      <c r="CB22" s="189">
        <f t="shared" si="23"/>
        <v>0</v>
      </c>
      <c r="CC22" s="189">
        <f t="shared" si="23"/>
        <v>0</v>
      </c>
      <c r="CD22" s="189">
        <f t="shared" si="23"/>
        <v>0</v>
      </c>
      <c r="CE22" s="189">
        <f t="shared" si="23"/>
        <v>0</v>
      </c>
      <c r="CF22" s="189">
        <f t="shared" si="23"/>
        <v>0</v>
      </c>
      <c r="CG22" s="189">
        <f t="shared" si="23"/>
        <v>0</v>
      </c>
      <c r="CH22" s="189">
        <f t="shared" si="24"/>
        <v>0</v>
      </c>
      <c r="CI22" s="189">
        <f t="shared" si="24"/>
        <v>0</v>
      </c>
      <c r="CJ22" s="189">
        <f t="shared" si="24"/>
        <v>0</v>
      </c>
      <c r="CK22" s="189">
        <f t="shared" si="24"/>
        <v>0</v>
      </c>
      <c r="CL22" s="189">
        <f t="shared" si="24"/>
        <v>0</v>
      </c>
      <c r="CM22" s="189">
        <f t="shared" si="24"/>
        <v>0</v>
      </c>
      <c r="CN22" s="189">
        <f t="shared" si="24"/>
        <v>0</v>
      </c>
      <c r="CO22" s="189">
        <f t="shared" si="24"/>
        <v>0</v>
      </c>
      <c r="CP22">
        <f ca="1">IF(Eingabetabelle!$K$4="X",INDIRECT(ADDRESS(10,16,1,1,CONCATENATE($A22,"_",$B22))),Eingabetabelle!$H19)</f>
        <v>0</v>
      </c>
      <c r="CQ22" t="str">
        <f ca="1">IF($CP22=Daten!$AP$3,CONCATENATE($A22,"_",$B22),"")</f>
        <v/>
      </c>
      <c r="CR22" t="str">
        <f ca="1">IF($CP22=Daten!$AP$4,CONCATENATE($A22,"_",$B22),"")</f>
        <v/>
      </c>
      <c r="CS22" t="str">
        <f ca="1">IF($CP22=Daten!$AP$5,CONCATENATE($A22,"_",$B22),"")</f>
        <v/>
      </c>
      <c r="CU22">
        <f t="shared" ca="1" si="25"/>
        <v>0</v>
      </c>
      <c r="CV22">
        <f t="shared" ca="1" si="26"/>
        <v>0</v>
      </c>
      <c r="CW22">
        <f t="shared" ca="1" si="27"/>
        <v>0</v>
      </c>
    </row>
    <row r="23" spans="1:101" ht="15">
      <c r="A23" s="32" t="str">
        <f>Eingabetabelle!A20</f>
        <v>EG</v>
      </c>
      <c r="B23" s="32" t="str">
        <f>Eingabetabelle!B20</f>
        <v>Raum_1.1</v>
      </c>
      <c r="C23" s="32" t="str">
        <f ca="1">IF(Eingabetabelle!$K$4="X",INDIRECT(ADDRESS(7,14,1,1,CONCATENATE($A23,"_",$B23))),Eingabetabelle!$C20)</f>
        <v>Testraum</v>
      </c>
      <c r="D23" s="145">
        <f ca="1">IF(Eingabetabelle!$K$4="X",INDIRECT(ADDRESS(54,6,1,1,CONCATENATE($A23,"_",$B23))),Eingabetabelle!$H20)</f>
        <v>0</v>
      </c>
      <c r="E23" s="31" t="s">
        <v>334</v>
      </c>
      <c r="F23" s="31">
        <v>1</v>
      </c>
      <c r="G23" s="32" t="e">
        <f ca="1">INDIRECT(ADDRESS(MATCH($E23,'Daten Lueftung'!$A$3:$A$30,0)+2,2,1,1,"Daten Lueftung"))</f>
        <v>#N/A</v>
      </c>
      <c r="H23" s="31" t="s">
        <v>335</v>
      </c>
      <c r="I23" s="31">
        <v>1</v>
      </c>
      <c r="J23" s="32" t="e">
        <f ca="1">INDIRECT(ADDRESS(MATCH($H23,'Daten Lueftung'!$A$3:$A$30,0)+2,2,1,1,"Daten Lueftung"))</f>
        <v>#N/A</v>
      </c>
      <c r="K23" s="32" t="e">
        <f t="shared" ca="1" si="17"/>
        <v>#N/A</v>
      </c>
      <c r="L23" s="32" t="e">
        <f t="shared" ca="1" si="18"/>
        <v>#N/A</v>
      </c>
      <c r="M23" s="31"/>
      <c r="N23" s="189">
        <f t="shared" si="19"/>
        <v>0</v>
      </c>
      <c r="O23" s="189">
        <f t="shared" si="19"/>
        <v>0</v>
      </c>
      <c r="P23" s="189">
        <f t="shared" si="19"/>
        <v>0</v>
      </c>
      <c r="Q23" s="189">
        <f t="shared" si="19"/>
        <v>0</v>
      </c>
      <c r="R23" s="189">
        <f t="shared" si="19"/>
        <v>0</v>
      </c>
      <c r="S23" s="189">
        <f t="shared" si="19"/>
        <v>0</v>
      </c>
      <c r="T23" s="189">
        <f t="shared" si="19"/>
        <v>0</v>
      </c>
      <c r="U23" s="189">
        <f t="shared" si="19"/>
        <v>0</v>
      </c>
      <c r="V23" s="189">
        <f t="shared" si="19"/>
        <v>0</v>
      </c>
      <c r="W23" s="189">
        <f t="shared" si="19"/>
        <v>0</v>
      </c>
      <c r="X23" s="189">
        <f t="shared" si="19"/>
        <v>0</v>
      </c>
      <c r="Y23" s="189">
        <f t="shared" si="19"/>
        <v>0</v>
      </c>
      <c r="Z23" s="189">
        <f t="shared" si="19"/>
        <v>0</v>
      </c>
      <c r="AA23" s="189">
        <f t="shared" si="19"/>
        <v>0</v>
      </c>
      <c r="AB23" s="189">
        <f t="shared" si="19"/>
        <v>0</v>
      </c>
      <c r="AC23" s="189">
        <f t="shared" si="19"/>
        <v>0</v>
      </c>
      <c r="AD23" s="189">
        <f t="shared" si="20"/>
        <v>0</v>
      </c>
      <c r="AE23" s="189">
        <f t="shared" si="20"/>
        <v>0</v>
      </c>
      <c r="AF23" s="189">
        <f t="shared" si="20"/>
        <v>0</v>
      </c>
      <c r="AG23" s="189">
        <f t="shared" si="20"/>
        <v>0</v>
      </c>
      <c r="AH23" s="189">
        <f t="shared" si="20"/>
        <v>0</v>
      </c>
      <c r="AI23" s="189">
        <f t="shared" si="20"/>
        <v>0</v>
      </c>
      <c r="AJ23" s="189">
        <f t="shared" si="20"/>
        <v>0</v>
      </c>
      <c r="AK23" s="189">
        <f t="shared" si="20"/>
        <v>0</v>
      </c>
      <c r="AL23" s="189">
        <f t="shared" si="20"/>
        <v>0</v>
      </c>
      <c r="AM23" s="189">
        <f t="shared" si="20"/>
        <v>0</v>
      </c>
      <c r="AN23" s="189">
        <f t="shared" si="20"/>
        <v>0</v>
      </c>
      <c r="AO23" s="189">
        <f t="shared" si="20"/>
        <v>0</v>
      </c>
      <c r="AP23" s="189">
        <f t="shared" si="20"/>
        <v>0</v>
      </c>
      <c r="AQ23" s="189">
        <f t="shared" si="20"/>
        <v>0</v>
      </c>
      <c r="AR23" s="189">
        <f t="shared" si="20"/>
        <v>0</v>
      </c>
      <c r="AS23" s="189">
        <f t="shared" si="20"/>
        <v>0</v>
      </c>
      <c r="AT23" s="189">
        <f t="shared" si="21"/>
        <v>0</v>
      </c>
      <c r="AU23" s="189">
        <f t="shared" si="21"/>
        <v>0</v>
      </c>
      <c r="AV23" s="189">
        <f t="shared" si="21"/>
        <v>0</v>
      </c>
      <c r="AW23" s="189">
        <f t="shared" si="21"/>
        <v>0</v>
      </c>
      <c r="AX23" s="189">
        <f t="shared" si="21"/>
        <v>0</v>
      </c>
      <c r="AY23" s="189">
        <f t="shared" si="21"/>
        <v>0</v>
      </c>
      <c r="AZ23" s="189">
        <f t="shared" si="21"/>
        <v>0</v>
      </c>
      <c r="BA23" s="189">
        <f t="shared" si="21"/>
        <v>0</v>
      </c>
      <c r="BB23" s="189">
        <f t="shared" si="22"/>
        <v>0</v>
      </c>
      <c r="BC23" s="189">
        <f t="shared" si="22"/>
        <v>0</v>
      </c>
      <c r="BD23" s="189">
        <f t="shared" si="22"/>
        <v>0</v>
      </c>
      <c r="BE23" s="189">
        <f t="shared" si="22"/>
        <v>0</v>
      </c>
      <c r="BF23" s="189">
        <f t="shared" si="22"/>
        <v>0</v>
      </c>
      <c r="BG23" s="189">
        <f t="shared" si="22"/>
        <v>0</v>
      </c>
      <c r="BH23" s="189">
        <f t="shared" si="22"/>
        <v>0</v>
      </c>
      <c r="BI23" s="189">
        <f t="shared" si="22"/>
        <v>0</v>
      </c>
      <c r="BJ23" s="189">
        <f t="shared" si="22"/>
        <v>0</v>
      </c>
      <c r="BK23" s="189">
        <f t="shared" si="22"/>
        <v>0</v>
      </c>
      <c r="BL23" s="189">
        <f t="shared" si="22"/>
        <v>0</v>
      </c>
      <c r="BM23" s="189">
        <f t="shared" si="22"/>
        <v>0</v>
      </c>
      <c r="BN23" s="189">
        <f t="shared" si="22"/>
        <v>0</v>
      </c>
      <c r="BO23" s="189">
        <f t="shared" si="22"/>
        <v>0</v>
      </c>
      <c r="BP23" s="189">
        <f t="shared" si="22"/>
        <v>0</v>
      </c>
      <c r="BQ23" s="189">
        <f t="shared" si="22"/>
        <v>0</v>
      </c>
      <c r="BR23" s="189">
        <f t="shared" si="23"/>
        <v>0</v>
      </c>
      <c r="BS23" s="189">
        <f t="shared" si="23"/>
        <v>0</v>
      </c>
      <c r="BT23" s="189">
        <f t="shared" si="23"/>
        <v>0</v>
      </c>
      <c r="BU23" s="189">
        <f t="shared" si="23"/>
        <v>0</v>
      </c>
      <c r="BV23" s="189">
        <f t="shared" si="23"/>
        <v>0</v>
      </c>
      <c r="BW23" s="189">
        <f t="shared" si="23"/>
        <v>0</v>
      </c>
      <c r="BX23" s="189">
        <f t="shared" si="23"/>
        <v>0</v>
      </c>
      <c r="BY23" s="189">
        <f t="shared" si="23"/>
        <v>0</v>
      </c>
      <c r="BZ23" s="189">
        <f t="shared" si="23"/>
        <v>0</v>
      </c>
      <c r="CA23" s="189">
        <f t="shared" si="23"/>
        <v>0</v>
      </c>
      <c r="CB23" s="189">
        <f t="shared" si="23"/>
        <v>0</v>
      </c>
      <c r="CC23" s="189">
        <f t="shared" si="23"/>
        <v>0</v>
      </c>
      <c r="CD23" s="189">
        <f t="shared" si="23"/>
        <v>0</v>
      </c>
      <c r="CE23" s="189">
        <f t="shared" si="23"/>
        <v>0</v>
      </c>
      <c r="CF23" s="189">
        <f t="shared" si="23"/>
        <v>0</v>
      </c>
      <c r="CG23" s="189">
        <f t="shared" si="23"/>
        <v>0</v>
      </c>
      <c r="CH23" s="189">
        <f t="shared" si="24"/>
        <v>0</v>
      </c>
      <c r="CI23" s="189">
        <f t="shared" si="24"/>
        <v>0</v>
      </c>
      <c r="CJ23" s="189">
        <f t="shared" si="24"/>
        <v>0</v>
      </c>
      <c r="CK23" s="189">
        <f t="shared" si="24"/>
        <v>0</v>
      </c>
      <c r="CL23" s="189">
        <f t="shared" si="24"/>
        <v>0</v>
      </c>
      <c r="CM23" s="189">
        <f t="shared" si="24"/>
        <v>0</v>
      </c>
      <c r="CN23" s="189">
        <f t="shared" si="24"/>
        <v>0</v>
      </c>
      <c r="CO23" s="189">
        <f t="shared" si="24"/>
        <v>0</v>
      </c>
      <c r="CP23">
        <f ca="1">IF(Eingabetabelle!$K$4="X",INDIRECT(ADDRESS(10,16,1,1,CONCATENATE($A23,"_",$B23))),Eingabetabelle!$H20)</f>
        <v>0</v>
      </c>
      <c r="CQ23" t="str">
        <f ca="1">IF($CP23=Daten!$AP$3,CONCATENATE($A23,"_",$B23),"")</f>
        <v/>
      </c>
      <c r="CR23" t="str">
        <f ca="1">IF($CP23=Daten!$AP$4,CONCATENATE($A23,"_",$B23),"")</f>
        <v/>
      </c>
      <c r="CS23" t="str">
        <f ca="1">IF($CP23=Daten!$AP$5,CONCATENATE($A23,"_",$B23),"")</f>
        <v/>
      </c>
      <c r="CU23">
        <f t="shared" ca="1" si="25"/>
        <v>0</v>
      </c>
      <c r="CV23">
        <f t="shared" ca="1" si="26"/>
        <v>0</v>
      </c>
      <c r="CW23">
        <f t="shared" ca="1" si="27"/>
        <v>0</v>
      </c>
    </row>
    <row r="24" spans="1:101" ht="15">
      <c r="A24" s="32" t="str">
        <f>Eingabetabelle!A21</f>
        <v>EG</v>
      </c>
      <c r="B24" s="32" t="str">
        <f>Eingabetabelle!B21</f>
        <v>Raum_1.2</v>
      </c>
      <c r="C24" s="32" t="str">
        <f ca="1">IF(Eingabetabelle!$K$4="X",INDIRECT(ADDRESS(7,14,1,1,CONCATENATE($A24,"_",$B24))),Eingabetabelle!$C21)</f>
        <v>Testraum</v>
      </c>
      <c r="D24" s="145">
        <f ca="1">IF(Eingabetabelle!$K$4="X",INDIRECT(ADDRESS(54,6,1,1,CONCATENATE($A24,"_",$B24))),Eingabetabelle!$H21)</f>
        <v>0</v>
      </c>
      <c r="E24" s="31" t="s">
        <v>334</v>
      </c>
      <c r="F24" s="31">
        <v>1</v>
      </c>
      <c r="G24" s="32" t="e">
        <f ca="1">INDIRECT(ADDRESS(MATCH($E24,'Daten Lueftung'!$A$3:$A$30,0)+2,2,1,1,"Daten Lueftung"))</f>
        <v>#N/A</v>
      </c>
      <c r="H24" s="31" t="s">
        <v>335</v>
      </c>
      <c r="I24" s="31">
        <v>1</v>
      </c>
      <c r="J24" s="32" t="e">
        <f ca="1">INDIRECT(ADDRESS(MATCH($H24,'Daten Lueftung'!$A$3:$A$30,0)+2,2,1,1,"Daten Lueftung"))</f>
        <v>#N/A</v>
      </c>
      <c r="K24" s="32" t="e">
        <f t="shared" ca="1" si="17"/>
        <v>#N/A</v>
      </c>
      <c r="L24" s="32" t="e">
        <f t="shared" ca="1" si="18"/>
        <v>#N/A</v>
      </c>
      <c r="M24" s="31"/>
      <c r="N24" s="189">
        <f t="shared" si="19"/>
        <v>0</v>
      </c>
      <c r="O24" s="189">
        <f t="shared" si="19"/>
        <v>0</v>
      </c>
      <c r="P24" s="189">
        <f t="shared" si="19"/>
        <v>0</v>
      </c>
      <c r="Q24" s="189">
        <f t="shared" si="19"/>
        <v>0</v>
      </c>
      <c r="R24" s="189">
        <f t="shared" si="19"/>
        <v>0</v>
      </c>
      <c r="S24" s="189">
        <f t="shared" si="19"/>
        <v>0</v>
      </c>
      <c r="T24" s="189">
        <f t="shared" si="19"/>
        <v>0</v>
      </c>
      <c r="U24" s="189">
        <f t="shared" si="19"/>
        <v>0</v>
      </c>
      <c r="V24" s="189">
        <f t="shared" si="19"/>
        <v>0</v>
      </c>
      <c r="W24" s="189">
        <f t="shared" si="19"/>
        <v>0</v>
      </c>
      <c r="X24" s="189">
        <f t="shared" si="19"/>
        <v>0</v>
      </c>
      <c r="Y24" s="189">
        <f t="shared" si="19"/>
        <v>0</v>
      </c>
      <c r="Z24" s="189">
        <f t="shared" si="19"/>
        <v>0</v>
      </c>
      <c r="AA24" s="189">
        <f t="shared" si="19"/>
        <v>0</v>
      </c>
      <c r="AB24" s="189">
        <f t="shared" si="19"/>
        <v>0</v>
      </c>
      <c r="AC24" s="189">
        <f t="shared" si="19"/>
        <v>0</v>
      </c>
      <c r="AD24" s="189">
        <f t="shared" si="20"/>
        <v>0</v>
      </c>
      <c r="AE24" s="189">
        <f t="shared" si="20"/>
        <v>0</v>
      </c>
      <c r="AF24" s="189">
        <f t="shared" si="20"/>
        <v>0</v>
      </c>
      <c r="AG24" s="189">
        <f t="shared" si="20"/>
        <v>0</v>
      </c>
      <c r="AH24" s="189">
        <f t="shared" si="20"/>
        <v>0</v>
      </c>
      <c r="AI24" s="189">
        <f t="shared" si="20"/>
        <v>0</v>
      </c>
      <c r="AJ24" s="189">
        <f t="shared" si="20"/>
        <v>0</v>
      </c>
      <c r="AK24" s="189">
        <f t="shared" si="20"/>
        <v>0</v>
      </c>
      <c r="AL24" s="189">
        <f t="shared" si="20"/>
        <v>0</v>
      </c>
      <c r="AM24" s="189">
        <f t="shared" si="20"/>
        <v>0</v>
      </c>
      <c r="AN24" s="189">
        <f t="shared" si="20"/>
        <v>0</v>
      </c>
      <c r="AO24" s="189">
        <f t="shared" si="20"/>
        <v>0</v>
      </c>
      <c r="AP24" s="189">
        <f t="shared" si="20"/>
        <v>0</v>
      </c>
      <c r="AQ24" s="189">
        <f t="shared" si="20"/>
        <v>0</v>
      </c>
      <c r="AR24" s="189">
        <f t="shared" si="20"/>
        <v>0</v>
      </c>
      <c r="AS24" s="189">
        <f t="shared" si="20"/>
        <v>0</v>
      </c>
      <c r="AT24" s="189">
        <f t="shared" si="21"/>
        <v>0</v>
      </c>
      <c r="AU24" s="189">
        <f t="shared" si="21"/>
        <v>0</v>
      </c>
      <c r="AV24" s="189">
        <f t="shared" si="21"/>
        <v>0</v>
      </c>
      <c r="AW24" s="189">
        <f t="shared" si="21"/>
        <v>0</v>
      </c>
      <c r="AX24" s="189">
        <f t="shared" si="21"/>
        <v>0</v>
      </c>
      <c r="AY24" s="189">
        <f t="shared" si="21"/>
        <v>0</v>
      </c>
      <c r="AZ24" s="189">
        <f t="shared" si="21"/>
        <v>0</v>
      </c>
      <c r="BA24" s="189">
        <f t="shared" si="21"/>
        <v>0</v>
      </c>
      <c r="BB24" s="189">
        <f t="shared" si="22"/>
        <v>0</v>
      </c>
      <c r="BC24" s="189">
        <f t="shared" si="22"/>
        <v>0</v>
      </c>
      <c r="BD24" s="189">
        <f t="shared" si="22"/>
        <v>0</v>
      </c>
      <c r="BE24" s="189">
        <f t="shared" si="22"/>
        <v>0</v>
      </c>
      <c r="BF24" s="189">
        <f t="shared" si="22"/>
        <v>0</v>
      </c>
      <c r="BG24" s="189">
        <f t="shared" si="22"/>
        <v>0</v>
      </c>
      <c r="BH24" s="189">
        <f t="shared" si="22"/>
        <v>0</v>
      </c>
      <c r="BI24" s="189">
        <f t="shared" si="22"/>
        <v>0</v>
      </c>
      <c r="BJ24" s="189">
        <f t="shared" si="22"/>
        <v>0</v>
      </c>
      <c r="BK24" s="189">
        <f t="shared" si="22"/>
        <v>0</v>
      </c>
      <c r="BL24" s="189">
        <f t="shared" si="22"/>
        <v>0</v>
      </c>
      <c r="BM24" s="189">
        <f t="shared" si="22"/>
        <v>0</v>
      </c>
      <c r="BN24" s="189">
        <f t="shared" si="22"/>
        <v>0</v>
      </c>
      <c r="BO24" s="189">
        <f t="shared" si="22"/>
        <v>0</v>
      </c>
      <c r="BP24" s="189">
        <f t="shared" si="22"/>
        <v>0</v>
      </c>
      <c r="BQ24" s="189">
        <f t="shared" si="22"/>
        <v>0</v>
      </c>
      <c r="BR24" s="189">
        <f t="shared" si="23"/>
        <v>0</v>
      </c>
      <c r="BS24" s="189">
        <f t="shared" si="23"/>
        <v>0</v>
      </c>
      <c r="BT24" s="189">
        <f t="shared" si="23"/>
        <v>0</v>
      </c>
      <c r="BU24" s="189">
        <f t="shared" si="23"/>
        <v>0</v>
      </c>
      <c r="BV24" s="189">
        <f t="shared" si="23"/>
        <v>0</v>
      </c>
      <c r="BW24" s="189">
        <f t="shared" si="23"/>
        <v>0</v>
      </c>
      <c r="BX24" s="189">
        <f t="shared" si="23"/>
        <v>0</v>
      </c>
      <c r="BY24" s="189">
        <f t="shared" si="23"/>
        <v>0</v>
      </c>
      <c r="BZ24" s="189">
        <f t="shared" si="23"/>
        <v>0</v>
      </c>
      <c r="CA24" s="189">
        <f t="shared" si="23"/>
        <v>0</v>
      </c>
      <c r="CB24" s="189">
        <f t="shared" si="23"/>
        <v>0</v>
      </c>
      <c r="CC24" s="189">
        <f t="shared" si="23"/>
        <v>0</v>
      </c>
      <c r="CD24" s="189">
        <f t="shared" si="23"/>
        <v>0</v>
      </c>
      <c r="CE24" s="189">
        <f t="shared" si="23"/>
        <v>0</v>
      </c>
      <c r="CF24" s="189">
        <f t="shared" si="23"/>
        <v>0</v>
      </c>
      <c r="CG24" s="189">
        <f t="shared" si="23"/>
        <v>0</v>
      </c>
      <c r="CH24" s="189">
        <f t="shared" si="24"/>
        <v>0</v>
      </c>
      <c r="CI24" s="189">
        <f t="shared" si="24"/>
        <v>0</v>
      </c>
      <c r="CJ24" s="189">
        <f t="shared" si="24"/>
        <v>0</v>
      </c>
      <c r="CK24" s="189">
        <f t="shared" si="24"/>
        <v>0</v>
      </c>
      <c r="CL24" s="189">
        <f t="shared" si="24"/>
        <v>0</v>
      </c>
      <c r="CM24" s="189">
        <f t="shared" si="24"/>
        <v>0</v>
      </c>
      <c r="CN24" s="189">
        <f t="shared" si="24"/>
        <v>0</v>
      </c>
      <c r="CO24" s="189">
        <f t="shared" si="24"/>
        <v>0</v>
      </c>
      <c r="CP24">
        <f ca="1">IF(Eingabetabelle!$K$4="X",INDIRECT(ADDRESS(10,16,1,1,CONCATENATE($A24,"_",$B24))),Eingabetabelle!$H21)</f>
        <v>0</v>
      </c>
      <c r="CQ24" t="str">
        <f ca="1">IF($CP24=Daten!$AP$3,CONCATENATE($A24,"_",$B24),"")</f>
        <v/>
      </c>
      <c r="CR24" t="str">
        <f ca="1">IF($CP24=Daten!$AP$4,CONCATENATE($A24,"_",$B24),"")</f>
        <v/>
      </c>
      <c r="CS24" t="str">
        <f ca="1">IF($CP24=Daten!$AP$5,CONCATENATE($A24,"_",$B24),"")</f>
        <v/>
      </c>
      <c r="CU24">
        <f t="shared" ca="1" si="25"/>
        <v>0</v>
      </c>
      <c r="CV24">
        <f t="shared" ca="1" si="26"/>
        <v>0</v>
      </c>
      <c r="CW24">
        <f t="shared" ca="1" si="27"/>
        <v>0</v>
      </c>
    </row>
    <row r="25" spans="1:101" ht="15">
      <c r="A25" s="33"/>
      <c r="B25" s="33"/>
      <c r="C25" s="33"/>
      <c r="D25" s="165"/>
      <c r="E25" s="165"/>
      <c r="F25" s="165"/>
      <c r="G25" s="165"/>
      <c r="H25" s="165"/>
      <c r="I25" s="165"/>
      <c r="J25" s="165"/>
      <c r="K25" s="165"/>
      <c r="L25" s="165"/>
      <c r="M25" s="165"/>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U25">
        <f ca="1">IF(CV25&lt;&gt;0,SUM(CU15:CU24)/CV25,20)</f>
        <v>20</v>
      </c>
      <c r="CV25">
        <f ca="1">SUM(CV15:CV24)</f>
        <v>0</v>
      </c>
      <c r="CW25">
        <f ca="1">SUM(CW15:CW24)</f>
        <v>0</v>
      </c>
    </row>
    <row r="26" spans="1:101" ht="15">
      <c r="A26" s="32" t="str">
        <f>Eingabetabelle!A23</f>
        <v>OG</v>
      </c>
      <c r="B26" s="32" t="str">
        <f>Eingabetabelle!B23</f>
        <v>Raum_1</v>
      </c>
      <c r="C26" s="32" t="str">
        <f ca="1">IF(Eingabetabelle!$K$4="X",INDIRECT(ADDRESS(7,14,1,1,CONCATENATE($A26,"_",$B26))),Eingabetabelle!$C23)</f>
        <v>Testraum</v>
      </c>
      <c r="D26" s="145">
        <f ca="1">IF(Eingabetabelle!$K$4="X",INDIRECT(ADDRESS(54,6,1,1,CONCATENATE($A26,"_",$B26))),Eingabetabelle!$H23)</f>
        <v>0</v>
      </c>
      <c r="E26" s="31" t="s">
        <v>334</v>
      </c>
      <c r="F26" s="31">
        <v>1</v>
      </c>
      <c r="G26" s="32" t="e">
        <f ca="1">INDIRECT(ADDRESS(MATCH($E26,'Daten Lueftung'!$A$3:$A$30,0)+2,2,1,1,"Daten Lueftung"))</f>
        <v>#N/A</v>
      </c>
      <c r="H26" s="31" t="s">
        <v>335</v>
      </c>
      <c r="I26" s="31">
        <v>1</v>
      </c>
      <c r="J26" s="32" t="e">
        <f ca="1">INDIRECT(ADDRESS(MATCH($H26,'Daten Lueftung'!$A$3:$A$30,0)+2,2,1,1,"Daten Lueftung"))</f>
        <v>#N/A</v>
      </c>
      <c r="K26" s="32" t="e">
        <f t="shared" ref="K26:K35" ca="1" si="28">D26/(F26*SQRT(G26/J26)+I26)</f>
        <v>#N/A</v>
      </c>
      <c r="L26" s="32" t="e">
        <f t="shared" ref="L26:L35" ca="1" si="29">K26*K26*G26</f>
        <v>#N/A</v>
      </c>
      <c r="M26" s="31"/>
      <c r="N26" s="189">
        <f t="shared" ref="N26:AC35" si="30">IF(COLUMN()-13=$M26,$D26,0)</f>
        <v>0</v>
      </c>
      <c r="O26" s="189">
        <f t="shared" si="30"/>
        <v>0</v>
      </c>
      <c r="P26" s="189">
        <f t="shared" si="30"/>
        <v>0</v>
      </c>
      <c r="Q26" s="189">
        <f t="shared" si="30"/>
        <v>0</v>
      </c>
      <c r="R26" s="189">
        <f t="shared" si="30"/>
        <v>0</v>
      </c>
      <c r="S26" s="189">
        <f t="shared" si="30"/>
        <v>0</v>
      </c>
      <c r="T26" s="189">
        <f t="shared" si="30"/>
        <v>0</v>
      </c>
      <c r="U26" s="189">
        <f t="shared" si="30"/>
        <v>0</v>
      </c>
      <c r="V26" s="189">
        <f t="shared" si="30"/>
        <v>0</v>
      </c>
      <c r="W26" s="189">
        <f t="shared" si="30"/>
        <v>0</v>
      </c>
      <c r="X26" s="189">
        <f t="shared" si="30"/>
        <v>0</v>
      </c>
      <c r="Y26" s="189">
        <f t="shared" si="30"/>
        <v>0</v>
      </c>
      <c r="Z26" s="189">
        <f t="shared" si="30"/>
        <v>0</v>
      </c>
      <c r="AA26" s="189">
        <f t="shared" si="30"/>
        <v>0</v>
      </c>
      <c r="AB26" s="189">
        <f t="shared" si="30"/>
        <v>0</v>
      </c>
      <c r="AC26" s="189">
        <f t="shared" si="30"/>
        <v>0</v>
      </c>
      <c r="AD26" s="189">
        <f t="shared" ref="AD26:AS35" si="31">IF(COLUMN()-13=$M26,$D26,0)</f>
        <v>0</v>
      </c>
      <c r="AE26" s="189">
        <f t="shared" si="31"/>
        <v>0</v>
      </c>
      <c r="AF26" s="189">
        <f t="shared" si="31"/>
        <v>0</v>
      </c>
      <c r="AG26" s="189">
        <f t="shared" si="31"/>
        <v>0</v>
      </c>
      <c r="AH26" s="189">
        <f t="shared" si="31"/>
        <v>0</v>
      </c>
      <c r="AI26" s="189">
        <f t="shared" si="31"/>
        <v>0</v>
      </c>
      <c r="AJ26" s="189">
        <f t="shared" si="31"/>
        <v>0</v>
      </c>
      <c r="AK26" s="189">
        <f t="shared" si="31"/>
        <v>0</v>
      </c>
      <c r="AL26" s="189">
        <f t="shared" si="31"/>
        <v>0</v>
      </c>
      <c r="AM26" s="189">
        <f t="shared" si="31"/>
        <v>0</v>
      </c>
      <c r="AN26" s="189">
        <f t="shared" si="31"/>
        <v>0</v>
      </c>
      <c r="AO26" s="189">
        <f t="shared" si="31"/>
        <v>0</v>
      </c>
      <c r="AP26" s="189">
        <f t="shared" si="31"/>
        <v>0</v>
      </c>
      <c r="AQ26" s="189">
        <f t="shared" si="31"/>
        <v>0</v>
      </c>
      <c r="AR26" s="189">
        <f t="shared" si="31"/>
        <v>0</v>
      </c>
      <c r="AS26" s="189">
        <f t="shared" si="31"/>
        <v>0</v>
      </c>
      <c r="AT26" s="189">
        <f t="shared" ref="AT26:BA35" si="32">IF(COLUMN()-13=$M26,$D26,0)</f>
        <v>0</v>
      </c>
      <c r="AU26" s="189">
        <f t="shared" si="32"/>
        <v>0</v>
      </c>
      <c r="AV26" s="189">
        <f t="shared" si="32"/>
        <v>0</v>
      </c>
      <c r="AW26" s="189">
        <f t="shared" si="32"/>
        <v>0</v>
      </c>
      <c r="AX26" s="189">
        <f t="shared" si="32"/>
        <v>0</v>
      </c>
      <c r="AY26" s="189">
        <f t="shared" si="32"/>
        <v>0</v>
      </c>
      <c r="AZ26" s="189">
        <f t="shared" si="32"/>
        <v>0</v>
      </c>
      <c r="BA26" s="189">
        <f t="shared" si="32"/>
        <v>0</v>
      </c>
      <c r="BB26" s="189">
        <f t="shared" ref="BB26:BQ35" si="33">IF(COLUMN()-53=$M26,$L26,0)</f>
        <v>0</v>
      </c>
      <c r="BC26" s="189">
        <f t="shared" si="33"/>
        <v>0</v>
      </c>
      <c r="BD26" s="189">
        <f t="shared" si="33"/>
        <v>0</v>
      </c>
      <c r="BE26" s="189">
        <f t="shared" si="33"/>
        <v>0</v>
      </c>
      <c r="BF26" s="189">
        <f t="shared" si="33"/>
        <v>0</v>
      </c>
      <c r="BG26" s="189">
        <f t="shared" si="33"/>
        <v>0</v>
      </c>
      <c r="BH26" s="189">
        <f t="shared" si="33"/>
        <v>0</v>
      </c>
      <c r="BI26" s="189">
        <f t="shared" si="33"/>
        <v>0</v>
      </c>
      <c r="BJ26" s="189">
        <f t="shared" si="33"/>
        <v>0</v>
      </c>
      <c r="BK26" s="189">
        <f t="shared" si="33"/>
        <v>0</v>
      </c>
      <c r="BL26" s="189">
        <f t="shared" si="33"/>
        <v>0</v>
      </c>
      <c r="BM26" s="189">
        <f t="shared" si="33"/>
        <v>0</v>
      </c>
      <c r="BN26" s="189">
        <f t="shared" si="33"/>
        <v>0</v>
      </c>
      <c r="BO26" s="189">
        <f t="shared" si="33"/>
        <v>0</v>
      </c>
      <c r="BP26" s="189">
        <f t="shared" si="33"/>
        <v>0</v>
      </c>
      <c r="BQ26" s="189">
        <f t="shared" si="33"/>
        <v>0</v>
      </c>
      <c r="BR26" s="189">
        <f t="shared" ref="BR26:CG35" si="34">IF(COLUMN()-53=$M26,$L26,0)</f>
        <v>0</v>
      </c>
      <c r="BS26" s="189">
        <f t="shared" si="34"/>
        <v>0</v>
      </c>
      <c r="BT26" s="189">
        <f t="shared" si="34"/>
        <v>0</v>
      </c>
      <c r="BU26" s="189">
        <f t="shared" si="34"/>
        <v>0</v>
      </c>
      <c r="BV26" s="189">
        <f t="shared" si="34"/>
        <v>0</v>
      </c>
      <c r="BW26" s="189">
        <f t="shared" si="34"/>
        <v>0</v>
      </c>
      <c r="BX26" s="189">
        <f t="shared" si="34"/>
        <v>0</v>
      </c>
      <c r="BY26" s="189">
        <f t="shared" si="34"/>
        <v>0</v>
      </c>
      <c r="BZ26" s="189">
        <f t="shared" si="34"/>
        <v>0</v>
      </c>
      <c r="CA26" s="189">
        <f t="shared" si="34"/>
        <v>0</v>
      </c>
      <c r="CB26" s="189">
        <f t="shared" si="34"/>
        <v>0</v>
      </c>
      <c r="CC26" s="189">
        <f t="shared" si="34"/>
        <v>0</v>
      </c>
      <c r="CD26" s="189">
        <f t="shared" si="34"/>
        <v>0</v>
      </c>
      <c r="CE26" s="189">
        <f t="shared" si="34"/>
        <v>0</v>
      </c>
      <c r="CF26" s="189">
        <f t="shared" si="34"/>
        <v>0</v>
      </c>
      <c r="CG26" s="189">
        <f t="shared" si="34"/>
        <v>0</v>
      </c>
      <c r="CH26" s="189">
        <f t="shared" ref="CH26:CO35" si="35">IF(COLUMN()-53=$M26,$L26,0)</f>
        <v>0</v>
      </c>
      <c r="CI26" s="189">
        <f t="shared" si="35"/>
        <v>0</v>
      </c>
      <c r="CJ26" s="189">
        <f t="shared" si="35"/>
        <v>0</v>
      </c>
      <c r="CK26" s="189">
        <f t="shared" si="35"/>
        <v>0</v>
      </c>
      <c r="CL26" s="189">
        <f t="shared" si="35"/>
        <v>0</v>
      </c>
      <c r="CM26" s="189">
        <f t="shared" si="35"/>
        <v>0</v>
      </c>
      <c r="CN26" s="189">
        <f t="shared" si="35"/>
        <v>0</v>
      </c>
      <c r="CO26" s="189">
        <f t="shared" si="35"/>
        <v>0</v>
      </c>
      <c r="CP26">
        <f ca="1">IF(Eingabetabelle!$K$4="X",INDIRECT(ADDRESS(10,16,1,1,CONCATENATE($A26,"_",$B26))),Eingabetabelle!$H23)</f>
        <v>0</v>
      </c>
      <c r="CQ26" t="str">
        <f ca="1">IF($CP26=Daten!$AP$3,CONCATENATE($A26,"_",$B26),"")</f>
        <v/>
      </c>
      <c r="CR26" t="str">
        <f ca="1">IF($CP26=Daten!$AP$4,CONCATENATE($A26,"_",$B26),"")</f>
        <v/>
      </c>
      <c r="CS26" t="str">
        <f ca="1">IF($CP26=Daten!$AP$5,CONCATENATE($A26,"_",$B26),"")</f>
        <v/>
      </c>
      <c r="CU26">
        <f t="shared" ref="CU26:CU35" ca="1" si="36">IF(CQ26&lt;&gt;"",D26*INDIRECT(ADDRESS(9,7,1,0,CQ26),FALSE),0)</f>
        <v>0</v>
      </c>
      <c r="CV26">
        <f t="shared" ref="CV26:CV35" ca="1" si="37">IF(CQ26&lt;&gt;"",D26,0)</f>
        <v>0</v>
      </c>
      <c r="CW26">
        <f t="shared" ref="CW26:CW35" ca="1" si="38">IF(CR26&lt;&gt;"",D26,0)</f>
        <v>0</v>
      </c>
    </row>
    <row r="27" spans="1:101" ht="15">
      <c r="A27" s="32" t="str">
        <f>Eingabetabelle!A24</f>
        <v>OG</v>
      </c>
      <c r="B27" s="32" t="str">
        <f>Eingabetabelle!B24</f>
        <v>Raum_2</v>
      </c>
      <c r="C27" s="32" t="str">
        <f ca="1">IF(Eingabetabelle!$K$4="X",INDIRECT(ADDRESS(7,14,1,1,CONCATENATE($A27,"_",$B27))),Eingabetabelle!$C24)</f>
        <v>Testraum</v>
      </c>
      <c r="D27" s="145">
        <f ca="1">IF(Eingabetabelle!$K$4="X",INDIRECT(ADDRESS(54,6,1,1,CONCATENATE($A27,"_",$B27))),Eingabetabelle!$H24)</f>
        <v>0</v>
      </c>
      <c r="E27" s="31" t="s">
        <v>334</v>
      </c>
      <c r="F27" s="31">
        <v>1</v>
      </c>
      <c r="G27" s="32" t="e">
        <f ca="1">INDIRECT(ADDRESS(MATCH($E27,'Daten Lueftung'!$A$3:$A$30,0)+2,2,1,1,"Daten Lueftung"))</f>
        <v>#N/A</v>
      </c>
      <c r="H27" s="31" t="s">
        <v>335</v>
      </c>
      <c r="I27" s="31">
        <v>1</v>
      </c>
      <c r="J27" s="32" t="e">
        <f ca="1">INDIRECT(ADDRESS(MATCH($H27,'Daten Lueftung'!$A$3:$A$30,0)+2,2,1,1,"Daten Lueftung"))</f>
        <v>#N/A</v>
      </c>
      <c r="K27" s="32" t="e">
        <f t="shared" ca="1" si="28"/>
        <v>#N/A</v>
      </c>
      <c r="L27" s="32" t="e">
        <f t="shared" ca="1" si="29"/>
        <v>#N/A</v>
      </c>
      <c r="M27" s="31"/>
      <c r="N27" s="189">
        <f t="shared" si="30"/>
        <v>0</v>
      </c>
      <c r="O27" s="189">
        <f t="shared" si="30"/>
        <v>0</v>
      </c>
      <c r="P27" s="189">
        <f t="shared" si="30"/>
        <v>0</v>
      </c>
      <c r="Q27" s="189">
        <f t="shared" si="30"/>
        <v>0</v>
      </c>
      <c r="R27" s="189">
        <f t="shared" si="30"/>
        <v>0</v>
      </c>
      <c r="S27" s="189">
        <f t="shared" si="30"/>
        <v>0</v>
      </c>
      <c r="T27" s="189">
        <f t="shared" si="30"/>
        <v>0</v>
      </c>
      <c r="U27" s="189">
        <f t="shared" si="30"/>
        <v>0</v>
      </c>
      <c r="V27" s="189">
        <f t="shared" si="30"/>
        <v>0</v>
      </c>
      <c r="W27" s="189">
        <f t="shared" si="30"/>
        <v>0</v>
      </c>
      <c r="X27" s="189">
        <f t="shared" si="30"/>
        <v>0</v>
      </c>
      <c r="Y27" s="189">
        <f t="shared" si="30"/>
        <v>0</v>
      </c>
      <c r="Z27" s="189">
        <f t="shared" si="30"/>
        <v>0</v>
      </c>
      <c r="AA27" s="189">
        <f t="shared" si="30"/>
        <v>0</v>
      </c>
      <c r="AB27" s="189">
        <f t="shared" si="30"/>
        <v>0</v>
      </c>
      <c r="AC27" s="189">
        <f t="shared" si="30"/>
        <v>0</v>
      </c>
      <c r="AD27" s="189">
        <f t="shared" si="31"/>
        <v>0</v>
      </c>
      <c r="AE27" s="189">
        <f t="shared" si="31"/>
        <v>0</v>
      </c>
      <c r="AF27" s="189">
        <f t="shared" si="31"/>
        <v>0</v>
      </c>
      <c r="AG27" s="189">
        <f t="shared" si="31"/>
        <v>0</v>
      </c>
      <c r="AH27" s="189">
        <f t="shared" si="31"/>
        <v>0</v>
      </c>
      <c r="AI27" s="189">
        <f t="shared" si="31"/>
        <v>0</v>
      </c>
      <c r="AJ27" s="189">
        <f t="shared" si="31"/>
        <v>0</v>
      </c>
      <c r="AK27" s="189">
        <f t="shared" si="31"/>
        <v>0</v>
      </c>
      <c r="AL27" s="189">
        <f t="shared" si="31"/>
        <v>0</v>
      </c>
      <c r="AM27" s="189">
        <f t="shared" si="31"/>
        <v>0</v>
      </c>
      <c r="AN27" s="189">
        <f t="shared" si="31"/>
        <v>0</v>
      </c>
      <c r="AO27" s="189">
        <f t="shared" si="31"/>
        <v>0</v>
      </c>
      <c r="AP27" s="189">
        <f t="shared" si="31"/>
        <v>0</v>
      </c>
      <c r="AQ27" s="189">
        <f t="shared" si="31"/>
        <v>0</v>
      </c>
      <c r="AR27" s="189">
        <f t="shared" si="31"/>
        <v>0</v>
      </c>
      <c r="AS27" s="189">
        <f t="shared" si="31"/>
        <v>0</v>
      </c>
      <c r="AT27" s="189">
        <f t="shared" si="32"/>
        <v>0</v>
      </c>
      <c r="AU27" s="189">
        <f t="shared" si="32"/>
        <v>0</v>
      </c>
      <c r="AV27" s="189">
        <f t="shared" si="32"/>
        <v>0</v>
      </c>
      <c r="AW27" s="189">
        <f t="shared" si="32"/>
        <v>0</v>
      </c>
      <c r="AX27" s="189">
        <f t="shared" si="32"/>
        <v>0</v>
      </c>
      <c r="AY27" s="189">
        <f t="shared" si="32"/>
        <v>0</v>
      </c>
      <c r="AZ27" s="189">
        <f t="shared" si="32"/>
        <v>0</v>
      </c>
      <c r="BA27" s="189">
        <f t="shared" si="32"/>
        <v>0</v>
      </c>
      <c r="BB27" s="189">
        <f t="shared" si="33"/>
        <v>0</v>
      </c>
      <c r="BC27" s="189">
        <f t="shared" si="33"/>
        <v>0</v>
      </c>
      <c r="BD27" s="189">
        <f t="shared" si="33"/>
        <v>0</v>
      </c>
      <c r="BE27" s="189">
        <f t="shared" si="33"/>
        <v>0</v>
      </c>
      <c r="BF27" s="189">
        <f t="shared" si="33"/>
        <v>0</v>
      </c>
      <c r="BG27" s="189">
        <f t="shared" si="33"/>
        <v>0</v>
      </c>
      <c r="BH27" s="189">
        <f t="shared" si="33"/>
        <v>0</v>
      </c>
      <c r="BI27" s="189">
        <f t="shared" si="33"/>
        <v>0</v>
      </c>
      <c r="BJ27" s="189">
        <f t="shared" si="33"/>
        <v>0</v>
      </c>
      <c r="BK27" s="189">
        <f t="shared" si="33"/>
        <v>0</v>
      </c>
      <c r="BL27" s="189">
        <f t="shared" si="33"/>
        <v>0</v>
      </c>
      <c r="BM27" s="189">
        <f t="shared" si="33"/>
        <v>0</v>
      </c>
      <c r="BN27" s="189">
        <f t="shared" si="33"/>
        <v>0</v>
      </c>
      <c r="BO27" s="189">
        <f t="shared" si="33"/>
        <v>0</v>
      </c>
      <c r="BP27" s="189">
        <f t="shared" si="33"/>
        <v>0</v>
      </c>
      <c r="BQ27" s="189">
        <f t="shared" si="33"/>
        <v>0</v>
      </c>
      <c r="BR27" s="189">
        <f t="shared" si="34"/>
        <v>0</v>
      </c>
      <c r="BS27" s="189">
        <f t="shared" si="34"/>
        <v>0</v>
      </c>
      <c r="BT27" s="189">
        <f t="shared" si="34"/>
        <v>0</v>
      </c>
      <c r="BU27" s="189">
        <f t="shared" si="34"/>
        <v>0</v>
      </c>
      <c r="BV27" s="189">
        <f t="shared" si="34"/>
        <v>0</v>
      </c>
      <c r="BW27" s="189">
        <f t="shared" si="34"/>
        <v>0</v>
      </c>
      <c r="BX27" s="189">
        <f t="shared" si="34"/>
        <v>0</v>
      </c>
      <c r="BY27" s="189">
        <f t="shared" si="34"/>
        <v>0</v>
      </c>
      <c r="BZ27" s="189">
        <f t="shared" si="34"/>
        <v>0</v>
      </c>
      <c r="CA27" s="189">
        <f t="shared" si="34"/>
        <v>0</v>
      </c>
      <c r="CB27" s="189">
        <f t="shared" si="34"/>
        <v>0</v>
      </c>
      <c r="CC27" s="189">
        <f t="shared" si="34"/>
        <v>0</v>
      </c>
      <c r="CD27" s="189">
        <f t="shared" si="34"/>
        <v>0</v>
      </c>
      <c r="CE27" s="189">
        <f t="shared" si="34"/>
        <v>0</v>
      </c>
      <c r="CF27" s="189">
        <f t="shared" si="34"/>
        <v>0</v>
      </c>
      <c r="CG27" s="189">
        <f t="shared" si="34"/>
        <v>0</v>
      </c>
      <c r="CH27" s="189">
        <f t="shared" si="35"/>
        <v>0</v>
      </c>
      <c r="CI27" s="189">
        <f t="shared" si="35"/>
        <v>0</v>
      </c>
      <c r="CJ27" s="189">
        <f t="shared" si="35"/>
        <v>0</v>
      </c>
      <c r="CK27" s="189">
        <f t="shared" si="35"/>
        <v>0</v>
      </c>
      <c r="CL27" s="189">
        <f t="shared" si="35"/>
        <v>0</v>
      </c>
      <c r="CM27" s="189">
        <f t="shared" si="35"/>
        <v>0</v>
      </c>
      <c r="CN27" s="189">
        <f t="shared" si="35"/>
        <v>0</v>
      </c>
      <c r="CO27" s="189">
        <f t="shared" si="35"/>
        <v>0</v>
      </c>
      <c r="CP27">
        <f ca="1">IF(Eingabetabelle!$K$4="X",INDIRECT(ADDRESS(10,16,1,1,CONCATENATE($A27,"_",$B27))),Eingabetabelle!$H24)</f>
        <v>0</v>
      </c>
      <c r="CQ27" t="str">
        <f ca="1">IF($CP27=Daten!$AP$3,CONCATENATE($A27,"_",$B27),"")</f>
        <v/>
      </c>
      <c r="CR27" t="str">
        <f ca="1">IF($CP27=Daten!$AP$4,CONCATENATE($A27,"_",$B27),"")</f>
        <v/>
      </c>
      <c r="CS27" t="str">
        <f ca="1">IF($CP27=Daten!$AP$5,CONCATENATE($A27,"_",$B27),"")</f>
        <v/>
      </c>
      <c r="CU27">
        <f t="shared" ca="1" si="36"/>
        <v>0</v>
      </c>
      <c r="CV27">
        <f t="shared" ca="1" si="37"/>
        <v>0</v>
      </c>
      <c r="CW27">
        <f t="shared" ca="1" si="38"/>
        <v>0</v>
      </c>
    </row>
    <row r="28" spans="1:101" ht="15">
      <c r="A28" s="32" t="str">
        <f>Eingabetabelle!A25</f>
        <v>OG</v>
      </c>
      <c r="B28" s="32" t="str">
        <f>Eingabetabelle!B25</f>
        <v>Raum_3</v>
      </c>
      <c r="C28" s="32" t="str">
        <f ca="1">IF(Eingabetabelle!$K$4="X",INDIRECT(ADDRESS(7,14,1,1,CONCATENATE($A28,"_",$B28))),Eingabetabelle!$C25)</f>
        <v>Testraum</v>
      </c>
      <c r="D28" s="145">
        <f ca="1">IF(Eingabetabelle!$K$4="X",INDIRECT(ADDRESS(54,6,1,1,CONCATENATE($A28,"_",$B28))),Eingabetabelle!$H25)</f>
        <v>0</v>
      </c>
      <c r="E28" s="31" t="s">
        <v>334</v>
      </c>
      <c r="F28" s="31">
        <v>1</v>
      </c>
      <c r="G28" s="32" t="e">
        <f ca="1">INDIRECT(ADDRESS(MATCH($E28,'Daten Lueftung'!$A$3:$A$30,0)+2,2,1,1,"Daten Lueftung"))</f>
        <v>#N/A</v>
      </c>
      <c r="H28" s="31" t="s">
        <v>335</v>
      </c>
      <c r="I28" s="31">
        <v>1</v>
      </c>
      <c r="J28" s="32" t="e">
        <f ca="1">INDIRECT(ADDRESS(MATCH($H28,'Daten Lueftung'!$A$3:$A$30,0)+2,2,1,1,"Daten Lueftung"))</f>
        <v>#N/A</v>
      </c>
      <c r="K28" s="32" t="e">
        <f t="shared" ca="1" si="28"/>
        <v>#N/A</v>
      </c>
      <c r="L28" s="32" t="e">
        <f t="shared" ca="1" si="29"/>
        <v>#N/A</v>
      </c>
      <c r="M28" s="31"/>
      <c r="N28" s="189">
        <f t="shared" si="30"/>
        <v>0</v>
      </c>
      <c r="O28" s="189">
        <f t="shared" si="30"/>
        <v>0</v>
      </c>
      <c r="P28" s="189">
        <f t="shared" si="30"/>
        <v>0</v>
      </c>
      <c r="Q28" s="189">
        <f t="shared" si="30"/>
        <v>0</v>
      </c>
      <c r="R28" s="189">
        <f t="shared" si="30"/>
        <v>0</v>
      </c>
      <c r="S28" s="189">
        <f t="shared" si="30"/>
        <v>0</v>
      </c>
      <c r="T28" s="189">
        <f t="shared" si="30"/>
        <v>0</v>
      </c>
      <c r="U28" s="189">
        <f t="shared" si="30"/>
        <v>0</v>
      </c>
      <c r="V28" s="189">
        <f t="shared" si="30"/>
        <v>0</v>
      </c>
      <c r="W28" s="189">
        <f t="shared" si="30"/>
        <v>0</v>
      </c>
      <c r="X28" s="189">
        <f t="shared" si="30"/>
        <v>0</v>
      </c>
      <c r="Y28" s="189">
        <f t="shared" si="30"/>
        <v>0</v>
      </c>
      <c r="Z28" s="189">
        <f t="shared" si="30"/>
        <v>0</v>
      </c>
      <c r="AA28" s="189">
        <f t="shared" si="30"/>
        <v>0</v>
      </c>
      <c r="AB28" s="189">
        <f t="shared" si="30"/>
        <v>0</v>
      </c>
      <c r="AC28" s="189">
        <f t="shared" si="30"/>
        <v>0</v>
      </c>
      <c r="AD28" s="189">
        <f t="shared" si="31"/>
        <v>0</v>
      </c>
      <c r="AE28" s="189">
        <f t="shared" si="31"/>
        <v>0</v>
      </c>
      <c r="AF28" s="189">
        <f t="shared" si="31"/>
        <v>0</v>
      </c>
      <c r="AG28" s="189">
        <f t="shared" si="31"/>
        <v>0</v>
      </c>
      <c r="AH28" s="189">
        <f t="shared" si="31"/>
        <v>0</v>
      </c>
      <c r="AI28" s="189">
        <f t="shared" si="31"/>
        <v>0</v>
      </c>
      <c r="AJ28" s="189">
        <f t="shared" si="31"/>
        <v>0</v>
      </c>
      <c r="AK28" s="189">
        <f t="shared" si="31"/>
        <v>0</v>
      </c>
      <c r="AL28" s="189">
        <f t="shared" si="31"/>
        <v>0</v>
      </c>
      <c r="AM28" s="189">
        <f t="shared" si="31"/>
        <v>0</v>
      </c>
      <c r="AN28" s="189">
        <f t="shared" si="31"/>
        <v>0</v>
      </c>
      <c r="AO28" s="189">
        <f t="shared" si="31"/>
        <v>0</v>
      </c>
      <c r="AP28" s="189">
        <f t="shared" si="31"/>
        <v>0</v>
      </c>
      <c r="AQ28" s="189">
        <f t="shared" si="31"/>
        <v>0</v>
      </c>
      <c r="AR28" s="189">
        <f t="shared" si="31"/>
        <v>0</v>
      </c>
      <c r="AS28" s="189">
        <f t="shared" si="31"/>
        <v>0</v>
      </c>
      <c r="AT28" s="189">
        <f t="shared" si="32"/>
        <v>0</v>
      </c>
      <c r="AU28" s="189">
        <f t="shared" si="32"/>
        <v>0</v>
      </c>
      <c r="AV28" s="189">
        <f t="shared" si="32"/>
        <v>0</v>
      </c>
      <c r="AW28" s="189">
        <f t="shared" si="32"/>
        <v>0</v>
      </c>
      <c r="AX28" s="189">
        <f t="shared" si="32"/>
        <v>0</v>
      </c>
      <c r="AY28" s="189">
        <f t="shared" si="32"/>
        <v>0</v>
      </c>
      <c r="AZ28" s="189">
        <f t="shared" si="32"/>
        <v>0</v>
      </c>
      <c r="BA28" s="189">
        <f t="shared" si="32"/>
        <v>0</v>
      </c>
      <c r="BB28" s="189">
        <f t="shared" si="33"/>
        <v>0</v>
      </c>
      <c r="BC28" s="189">
        <f t="shared" si="33"/>
        <v>0</v>
      </c>
      <c r="BD28" s="189">
        <f t="shared" si="33"/>
        <v>0</v>
      </c>
      <c r="BE28" s="189">
        <f t="shared" si="33"/>
        <v>0</v>
      </c>
      <c r="BF28" s="189">
        <f t="shared" si="33"/>
        <v>0</v>
      </c>
      <c r="BG28" s="189">
        <f t="shared" si="33"/>
        <v>0</v>
      </c>
      <c r="BH28" s="189">
        <f t="shared" si="33"/>
        <v>0</v>
      </c>
      <c r="BI28" s="189">
        <f t="shared" si="33"/>
        <v>0</v>
      </c>
      <c r="BJ28" s="189">
        <f t="shared" si="33"/>
        <v>0</v>
      </c>
      <c r="BK28" s="189">
        <f t="shared" si="33"/>
        <v>0</v>
      </c>
      <c r="BL28" s="189">
        <f t="shared" si="33"/>
        <v>0</v>
      </c>
      <c r="BM28" s="189">
        <f t="shared" si="33"/>
        <v>0</v>
      </c>
      <c r="BN28" s="189">
        <f t="shared" si="33"/>
        <v>0</v>
      </c>
      <c r="BO28" s="189">
        <f t="shared" si="33"/>
        <v>0</v>
      </c>
      <c r="BP28" s="189">
        <f t="shared" si="33"/>
        <v>0</v>
      </c>
      <c r="BQ28" s="189">
        <f t="shared" si="33"/>
        <v>0</v>
      </c>
      <c r="BR28" s="189">
        <f t="shared" si="34"/>
        <v>0</v>
      </c>
      <c r="BS28" s="189">
        <f t="shared" si="34"/>
        <v>0</v>
      </c>
      <c r="BT28" s="189">
        <f t="shared" si="34"/>
        <v>0</v>
      </c>
      <c r="BU28" s="189">
        <f t="shared" si="34"/>
        <v>0</v>
      </c>
      <c r="BV28" s="189">
        <f t="shared" si="34"/>
        <v>0</v>
      </c>
      <c r="BW28" s="189">
        <f t="shared" si="34"/>
        <v>0</v>
      </c>
      <c r="BX28" s="189">
        <f t="shared" si="34"/>
        <v>0</v>
      </c>
      <c r="BY28" s="189">
        <f t="shared" si="34"/>
        <v>0</v>
      </c>
      <c r="BZ28" s="189">
        <f t="shared" si="34"/>
        <v>0</v>
      </c>
      <c r="CA28" s="189">
        <f t="shared" si="34"/>
        <v>0</v>
      </c>
      <c r="CB28" s="189">
        <f t="shared" si="34"/>
        <v>0</v>
      </c>
      <c r="CC28" s="189">
        <f t="shared" si="34"/>
        <v>0</v>
      </c>
      <c r="CD28" s="189">
        <f t="shared" si="34"/>
        <v>0</v>
      </c>
      <c r="CE28" s="189">
        <f t="shared" si="34"/>
        <v>0</v>
      </c>
      <c r="CF28" s="189">
        <f t="shared" si="34"/>
        <v>0</v>
      </c>
      <c r="CG28" s="189">
        <f t="shared" si="34"/>
        <v>0</v>
      </c>
      <c r="CH28" s="189">
        <f t="shared" si="35"/>
        <v>0</v>
      </c>
      <c r="CI28" s="189">
        <f t="shared" si="35"/>
        <v>0</v>
      </c>
      <c r="CJ28" s="189">
        <f t="shared" si="35"/>
        <v>0</v>
      </c>
      <c r="CK28" s="189">
        <f t="shared" si="35"/>
        <v>0</v>
      </c>
      <c r="CL28" s="189">
        <f t="shared" si="35"/>
        <v>0</v>
      </c>
      <c r="CM28" s="189">
        <f t="shared" si="35"/>
        <v>0</v>
      </c>
      <c r="CN28" s="189">
        <f t="shared" si="35"/>
        <v>0</v>
      </c>
      <c r="CO28" s="189">
        <f t="shared" si="35"/>
        <v>0</v>
      </c>
      <c r="CP28">
        <f ca="1">IF(Eingabetabelle!$K$4="X",INDIRECT(ADDRESS(10,16,1,1,CONCATENATE($A28,"_",$B28))),Eingabetabelle!$H25)</f>
        <v>0</v>
      </c>
      <c r="CQ28" t="str">
        <f ca="1">IF($CP28=Daten!$AP$3,CONCATENATE($A28,"_",$B28),"")</f>
        <v/>
      </c>
      <c r="CR28" t="str">
        <f ca="1">IF($CP28=Daten!$AP$4,CONCATENATE($A28,"_",$B28),"")</f>
        <v/>
      </c>
      <c r="CS28" t="str">
        <f ca="1">IF($CP28=Daten!$AP$5,CONCATENATE($A28,"_",$B28),"")</f>
        <v/>
      </c>
      <c r="CU28">
        <f t="shared" ca="1" si="36"/>
        <v>0</v>
      </c>
      <c r="CV28">
        <f t="shared" ca="1" si="37"/>
        <v>0</v>
      </c>
      <c r="CW28">
        <f t="shared" ca="1" si="38"/>
        <v>0</v>
      </c>
    </row>
    <row r="29" spans="1:101" ht="15">
      <c r="A29" s="32" t="str">
        <f>Eingabetabelle!A26</f>
        <v>OG</v>
      </c>
      <c r="B29" s="32" t="str">
        <f>Eingabetabelle!B26</f>
        <v>Raum_4</v>
      </c>
      <c r="C29" s="32" t="str">
        <f ca="1">IF(Eingabetabelle!$K$4="X",INDIRECT(ADDRESS(7,14,1,1,CONCATENATE($A29,"_",$B29))),Eingabetabelle!$C26)</f>
        <v>Testraum</v>
      </c>
      <c r="D29" s="145">
        <f ca="1">IF(Eingabetabelle!$K$4="X",INDIRECT(ADDRESS(54,6,1,1,CONCATENATE($A29,"_",$B29))),Eingabetabelle!$H26)</f>
        <v>0</v>
      </c>
      <c r="E29" s="31" t="s">
        <v>334</v>
      </c>
      <c r="F29" s="31">
        <v>1</v>
      </c>
      <c r="G29" s="32" t="e">
        <f ca="1">INDIRECT(ADDRESS(MATCH($E29,'Daten Lueftung'!$A$3:$A$30,0)+2,2,1,1,"Daten Lueftung"))</f>
        <v>#N/A</v>
      </c>
      <c r="H29" s="31" t="s">
        <v>335</v>
      </c>
      <c r="I29" s="31">
        <v>1</v>
      </c>
      <c r="J29" s="32" t="e">
        <f ca="1">INDIRECT(ADDRESS(MATCH($H29,'Daten Lueftung'!$A$3:$A$30,0)+2,2,1,1,"Daten Lueftung"))</f>
        <v>#N/A</v>
      </c>
      <c r="K29" s="32" t="e">
        <f t="shared" ca="1" si="28"/>
        <v>#N/A</v>
      </c>
      <c r="L29" s="32" t="e">
        <f t="shared" ca="1" si="29"/>
        <v>#N/A</v>
      </c>
      <c r="M29" s="31"/>
      <c r="N29" s="189">
        <f t="shared" si="30"/>
        <v>0</v>
      </c>
      <c r="O29" s="189">
        <f t="shared" si="30"/>
        <v>0</v>
      </c>
      <c r="P29" s="189">
        <f t="shared" si="30"/>
        <v>0</v>
      </c>
      <c r="Q29" s="189">
        <f t="shared" si="30"/>
        <v>0</v>
      </c>
      <c r="R29" s="189">
        <f t="shared" si="30"/>
        <v>0</v>
      </c>
      <c r="S29" s="189">
        <f t="shared" si="30"/>
        <v>0</v>
      </c>
      <c r="T29" s="189">
        <f t="shared" si="30"/>
        <v>0</v>
      </c>
      <c r="U29" s="189">
        <f t="shared" si="30"/>
        <v>0</v>
      </c>
      <c r="V29" s="189">
        <f t="shared" si="30"/>
        <v>0</v>
      </c>
      <c r="W29" s="189">
        <f t="shared" si="30"/>
        <v>0</v>
      </c>
      <c r="X29" s="189">
        <f t="shared" si="30"/>
        <v>0</v>
      </c>
      <c r="Y29" s="189">
        <f t="shared" si="30"/>
        <v>0</v>
      </c>
      <c r="Z29" s="189">
        <f t="shared" si="30"/>
        <v>0</v>
      </c>
      <c r="AA29" s="189">
        <f t="shared" si="30"/>
        <v>0</v>
      </c>
      <c r="AB29" s="189">
        <f t="shared" si="30"/>
        <v>0</v>
      </c>
      <c r="AC29" s="189">
        <f t="shared" si="30"/>
        <v>0</v>
      </c>
      <c r="AD29" s="189">
        <f t="shared" si="31"/>
        <v>0</v>
      </c>
      <c r="AE29" s="189">
        <f t="shared" si="31"/>
        <v>0</v>
      </c>
      <c r="AF29" s="189">
        <f t="shared" si="31"/>
        <v>0</v>
      </c>
      <c r="AG29" s="189">
        <f t="shared" si="31"/>
        <v>0</v>
      </c>
      <c r="AH29" s="189">
        <f t="shared" si="31"/>
        <v>0</v>
      </c>
      <c r="AI29" s="189">
        <f t="shared" si="31"/>
        <v>0</v>
      </c>
      <c r="AJ29" s="189">
        <f t="shared" si="31"/>
        <v>0</v>
      </c>
      <c r="AK29" s="189">
        <f t="shared" si="31"/>
        <v>0</v>
      </c>
      <c r="AL29" s="189">
        <f t="shared" si="31"/>
        <v>0</v>
      </c>
      <c r="AM29" s="189">
        <f t="shared" si="31"/>
        <v>0</v>
      </c>
      <c r="AN29" s="189">
        <f t="shared" si="31"/>
        <v>0</v>
      </c>
      <c r="AO29" s="189">
        <f t="shared" si="31"/>
        <v>0</v>
      </c>
      <c r="AP29" s="189">
        <f t="shared" si="31"/>
        <v>0</v>
      </c>
      <c r="AQ29" s="189">
        <f t="shared" si="31"/>
        <v>0</v>
      </c>
      <c r="AR29" s="189">
        <f t="shared" si="31"/>
        <v>0</v>
      </c>
      <c r="AS29" s="189">
        <f t="shared" si="31"/>
        <v>0</v>
      </c>
      <c r="AT29" s="189">
        <f t="shared" si="32"/>
        <v>0</v>
      </c>
      <c r="AU29" s="189">
        <f t="shared" si="32"/>
        <v>0</v>
      </c>
      <c r="AV29" s="189">
        <f t="shared" si="32"/>
        <v>0</v>
      </c>
      <c r="AW29" s="189">
        <f t="shared" si="32"/>
        <v>0</v>
      </c>
      <c r="AX29" s="189">
        <f t="shared" si="32"/>
        <v>0</v>
      </c>
      <c r="AY29" s="189">
        <f t="shared" si="32"/>
        <v>0</v>
      </c>
      <c r="AZ29" s="189">
        <f t="shared" si="32"/>
        <v>0</v>
      </c>
      <c r="BA29" s="189">
        <f t="shared" si="32"/>
        <v>0</v>
      </c>
      <c r="BB29" s="189">
        <f t="shared" si="33"/>
        <v>0</v>
      </c>
      <c r="BC29" s="189">
        <f t="shared" si="33"/>
        <v>0</v>
      </c>
      <c r="BD29" s="189">
        <f t="shared" si="33"/>
        <v>0</v>
      </c>
      <c r="BE29" s="189">
        <f t="shared" si="33"/>
        <v>0</v>
      </c>
      <c r="BF29" s="189">
        <f t="shared" si="33"/>
        <v>0</v>
      </c>
      <c r="BG29" s="189">
        <f t="shared" si="33"/>
        <v>0</v>
      </c>
      <c r="BH29" s="189">
        <f t="shared" si="33"/>
        <v>0</v>
      </c>
      <c r="BI29" s="189">
        <f t="shared" si="33"/>
        <v>0</v>
      </c>
      <c r="BJ29" s="189">
        <f t="shared" si="33"/>
        <v>0</v>
      </c>
      <c r="BK29" s="189">
        <f t="shared" si="33"/>
        <v>0</v>
      </c>
      <c r="BL29" s="189">
        <f t="shared" si="33"/>
        <v>0</v>
      </c>
      <c r="BM29" s="189">
        <f t="shared" si="33"/>
        <v>0</v>
      </c>
      <c r="BN29" s="189">
        <f t="shared" si="33"/>
        <v>0</v>
      </c>
      <c r="BO29" s="189">
        <f t="shared" si="33"/>
        <v>0</v>
      </c>
      <c r="BP29" s="189">
        <f t="shared" si="33"/>
        <v>0</v>
      </c>
      <c r="BQ29" s="189">
        <f t="shared" si="33"/>
        <v>0</v>
      </c>
      <c r="BR29" s="189">
        <f t="shared" si="34"/>
        <v>0</v>
      </c>
      <c r="BS29" s="189">
        <f t="shared" si="34"/>
        <v>0</v>
      </c>
      <c r="BT29" s="189">
        <f t="shared" si="34"/>
        <v>0</v>
      </c>
      <c r="BU29" s="189">
        <f t="shared" si="34"/>
        <v>0</v>
      </c>
      <c r="BV29" s="189">
        <f t="shared" si="34"/>
        <v>0</v>
      </c>
      <c r="BW29" s="189">
        <f t="shared" si="34"/>
        <v>0</v>
      </c>
      <c r="BX29" s="189">
        <f t="shared" si="34"/>
        <v>0</v>
      </c>
      <c r="BY29" s="189">
        <f t="shared" si="34"/>
        <v>0</v>
      </c>
      <c r="BZ29" s="189">
        <f t="shared" si="34"/>
        <v>0</v>
      </c>
      <c r="CA29" s="189">
        <f t="shared" si="34"/>
        <v>0</v>
      </c>
      <c r="CB29" s="189">
        <f t="shared" si="34"/>
        <v>0</v>
      </c>
      <c r="CC29" s="189">
        <f t="shared" si="34"/>
        <v>0</v>
      </c>
      <c r="CD29" s="189">
        <f t="shared" si="34"/>
        <v>0</v>
      </c>
      <c r="CE29" s="189">
        <f t="shared" si="34"/>
        <v>0</v>
      </c>
      <c r="CF29" s="189">
        <f t="shared" si="34"/>
        <v>0</v>
      </c>
      <c r="CG29" s="189">
        <f t="shared" si="34"/>
        <v>0</v>
      </c>
      <c r="CH29" s="189">
        <f t="shared" si="35"/>
        <v>0</v>
      </c>
      <c r="CI29" s="189">
        <f t="shared" si="35"/>
        <v>0</v>
      </c>
      <c r="CJ29" s="189">
        <f t="shared" si="35"/>
        <v>0</v>
      </c>
      <c r="CK29" s="189">
        <f t="shared" si="35"/>
        <v>0</v>
      </c>
      <c r="CL29" s="189">
        <f t="shared" si="35"/>
        <v>0</v>
      </c>
      <c r="CM29" s="189">
        <f t="shared" si="35"/>
        <v>0</v>
      </c>
      <c r="CN29" s="189">
        <f t="shared" si="35"/>
        <v>0</v>
      </c>
      <c r="CO29" s="189">
        <f t="shared" si="35"/>
        <v>0</v>
      </c>
      <c r="CP29">
        <f ca="1">IF(Eingabetabelle!$K$4="X",INDIRECT(ADDRESS(10,16,1,1,CONCATENATE($A29,"_",$B29))),Eingabetabelle!$H26)</f>
        <v>0</v>
      </c>
      <c r="CQ29" t="str">
        <f ca="1">IF($CP29=Daten!$AP$3,CONCATENATE($A29,"_",$B29),"")</f>
        <v/>
      </c>
      <c r="CR29" t="str">
        <f ca="1">IF($CP29=Daten!$AP$4,CONCATENATE($A29,"_",$B29),"")</f>
        <v/>
      </c>
      <c r="CS29" t="str">
        <f ca="1">IF($CP29=Daten!$AP$5,CONCATENATE($A29,"_",$B29),"")</f>
        <v/>
      </c>
      <c r="CU29">
        <f t="shared" ca="1" si="36"/>
        <v>0</v>
      </c>
      <c r="CV29">
        <f t="shared" ca="1" si="37"/>
        <v>0</v>
      </c>
      <c r="CW29">
        <f t="shared" ca="1" si="38"/>
        <v>0</v>
      </c>
    </row>
    <row r="30" spans="1:101" ht="15">
      <c r="A30" s="32" t="str">
        <f>Eingabetabelle!A27</f>
        <v>OG</v>
      </c>
      <c r="B30" s="32" t="str">
        <f>Eingabetabelle!B27</f>
        <v>Raum_5</v>
      </c>
      <c r="C30" s="32" t="str">
        <f ca="1">IF(Eingabetabelle!$K$4="X",INDIRECT(ADDRESS(7,14,1,1,CONCATENATE($A30,"_",$B30))),Eingabetabelle!$C27)</f>
        <v>Testraum</v>
      </c>
      <c r="D30" s="145">
        <f ca="1">IF(Eingabetabelle!$K$4="X",INDIRECT(ADDRESS(54,6,1,1,CONCATENATE($A30,"_",$B30))),Eingabetabelle!$H27)</f>
        <v>0</v>
      </c>
      <c r="E30" s="31" t="s">
        <v>334</v>
      </c>
      <c r="F30" s="31">
        <v>1</v>
      </c>
      <c r="G30" s="32" t="e">
        <f ca="1">INDIRECT(ADDRESS(MATCH($E30,'Daten Lueftung'!$A$3:$A$30,0)+2,2,1,1,"Daten Lueftung"))</f>
        <v>#N/A</v>
      </c>
      <c r="H30" s="31" t="s">
        <v>335</v>
      </c>
      <c r="I30" s="31">
        <v>1</v>
      </c>
      <c r="J30" s="32" t="e">
        <f ca="1">INDIRECT(ADDRESS(MATCH($H30,'Daten Lueftung'!$A$3:$A$30,0)+2,2,1,1,"Daten Lueftung"))</f>
        <v>#N/A</v>
      </c>
      <c r="K30" s="32" t="e">
        <f t="shared" ca="1" si="28"/>
        <v>#N/A</v>
      </c>
      <c r="L30" s="32" t="e">
        <f t="shared" ca="1" si="29"/>
        <v>#N/A</v>
      </c>
      <c r="M30" s="31"/>
      <c r="N30" s="189">
        <f t="shared" si="30"/>
        <v>0</v>
      </c>
      <c r="O30" s="189">
        <f t="shared" si="30"/>
        <v>0</v>
      </c>
      <c r="P30" s="189">
        <f t="shared" si="30"/>
        <v>0</v>
      </c>
      <c r="Q30" s="189">
        <f t="shared" si="30"/>
        <v>0</v>
      </c>
      <c r="R30" s="189">
        <f t="shared" si="30"/>
        <v>0</v>
      </c>
      <c r="S30" s="189">
        <f t="shared" si="30"/>
        <v>0</v>
      </c>
      <c r="T30" s="189">
        <f t="shared" si="30"/>
        <v>0</v>
      </c>
      <c r="U30" s="189">
        <f t="shared" si="30"/>
        <v>0</v>
      </c>
      <c r="V30" s="189">
        <f t="shared" si="30"/>
        <v>0</v>
      </c>
      <c r="W30" s="189">
        <f t="shared" si="30"/>
        <v>0</v>
      </c>
      <c r="X30" s="189">
        <f t="shared" si="30"/>
        <v>0</v>
      </c>
      <c r="Y30" s="189">
        <f t="shared" si="30"/>
        <v>0</v>
      </c>
      <c r="Z30" s="189">
        <f t="shared" si="30"/>
        <v>0</v>
      </c>
      <c r="AA30" s="189">
        <f t="shared" si="30"/>
        <v>0</v>
      </c>
      <c r="AB30" s="189">
        <f t="shared" si="30"/>
        <v>0</v>
      </c>
      <c r="AC30" s="189">
        <f t="shared" si="30"/>
        <v>0</v>
      </c>
      <c r="AD30" s="189">
        <f t="shared" si="31"/>
        <v>0</v>
      </c>
      <c r="AE30" s="189">
        <f t="shared" si="31"/>
        <v>0</v>
      </c>
      <c r="AF30" s="189">
        <f t="shared" si="31"/>
        <v>0</v>
      </c>
      <c r="AG30" s="189">
        <f t="shared" si="31"/>
        <v>0</v>
      </c>
      <c r="AH30" s="189">
        <f t="shared" si="31"/>
        <v>0</v>
      </c>
      <c r="AI30" s="189">
        <f t="shared" si="31"/>
        <v>0</v>
      </c>
      <c r="AJ30" s="189">
        <f t="shared" si="31"/>
        <v>0</v>
      </c>
      <c r="AK30" s="189">
        <f t="shared" si="31"/>
        <v>0</v>
      </c>
      <c r="AL30" s="189">
        <f t="shared" si="31"/>
        <v>0</v>
      </c>
      <c r="AM30" s="189">
        <f t="shared" si="31"/>
        <v>0</v>
      </c>
      <c r="AN30" s="189">
        <f t="shared" si="31"/>
        <v>0</v>
      </c>
      <c r="AO30" s="189">
        <f t="shared" si="31"/>
        <v>0</v>
      </c>
      <c r="AP30" s="189">
        <f t="shared" si="31"/>
        <v>0</v>
      </c>
      <c r="AQ30" s="189">
        <f t="shared" si="31"/>
        <v>0</v>
      </c>
      <c r="AR30" s="189">
        <f t="shared" si="31"/>
        <v>0</v>
      </c>
      <c r="AS30" s="189">
        <f t="shared" si="31"/>
        <v>0</v>
      </c>
      <c r="AT30" s="189">
        <f t="shared" si="32"/>
        <v>0</v>
      </c>
      <c r="AU30" s="189">
        <f t="shared" si="32"/>
        <v>0</v>
      </c>
      <c r="AV30" s="189">
        <f t="shared" si="32"/>
        <v>0</v>
      </c>
      <c r="AW30" s="189">
        <f t="shared" si="32"/>
        <v>0</v>
      </c>
      <c r="AX30" s="189">
        <f t="shared" si="32"/>
        <v>0</v>
      </c>
      <c r="AY30" s="189">
        <f t="shared" si="32"/>
        <v>0</v>
      </c>
      <c r="AZ30" s="189">
        <f t="shared" si="32"/>
        <v>0</v>
      </c>
      <c r="BA30" s="189">
        <f t="shared" si="32"/>
        <v>0</v>
      </c>
      <c r="BB30" s="189">
        <f t="shared" si="33"/>
        <v>0</v>
      </c>
      <c r="BC30" s="189">
        <f t="shared" si="33"/>
        <v>0</v>
      </c>
      <c r="BD30" s="189">
        <f t="shared" si="33"/>
        <v>0</v>
      </c>
      <c r="BE30" s="189">
        <f t="shared" si="33"/>
        <v>0</v>
      </c>
      <c r="BF30" s="189">
        <f t="shared" si="33"/>
        <v>0</v>
      </c>
      <c r="BG30" s="189">
        <f t="shared" si="33"/>
        <v>0</v>
      </c>
      <c r="BH30" s="189">
        <f t="shared" si="33"/>
        <v>0</v>
      </c>
      <c r="BI30" s="189">
        <f t="shared" si="33"/>
        <v>0</v>
      </c>
      <c r="BJ30" s="189">
        <f t="shared" si="33"/>
        <v>0</v>
      </c>
      <c r="BK30" s="189">
        <f t="shared" si="33"/>
        <v>0</v>
      </c>
      <c r="BL30" s="189">
        <f t="shared" si="33"/>
        <v>0</v>
      </c>
      <c r="BM30" s="189">
        <f t="shared" si="33"/>
        <v>0</v>
      </c>
      <c r="BN30" s="189">
        <f t="shared" si="33"/>
        <v>0</v>
      </c>
      <c r="BO30" s="189">
        <f t="shared" si="33"/>
        <v>0</v>
      </c>
      <c r="BP30" s="189">
        <f t="shared" si="33"/>
        <v>0</v>
      </c>
      <c r="BQ30" s="189">
        <f t="shared" si="33"/>
        <v>0</v>
      </c>
      <c r="BR30" s="189">
        <f t="shared" si="34"/>
        <v>0</v>
      </c>
      <c r="BS30" s="189">
        <f t="shared" si="34"/>
        <v>0</v>
      </c>
      <c r="BT30" s="189">
        <f t="shared" si="34"/>
        <v>0</v>
      </c>
      <c r="BU30" s="189">
        <f t="shared" si="34"/>
        <v>0</v>
      </c>
      <c r="BV30" s="189">
        <f t="shared" si="34"/>
        <v>0</v>
      </c>
      <c r="BW30" s="189">
        <f t="shared" si="34"/>
        <v>0</v>
      </c>
      <c r="BX30" s="189">
        <f t="shared" si="34"/>
        <v>0</v>
      </c>
      <c r="BY30" s="189">
        <f t="shared" si="34"/>
        <v>0</v>
      </c>
      <c r="BZ30" s="189">
        <f t="shared" si="34"/>
        <v>0</v>
      </c>
      <c r="CA30" s="189">
        <f t="shared" si="34"/>
        <v>0</v>
      </c>
      <c r="CB30" s="189">
        <f t="shared" si="34"/>
        <v>0</v>
      </c>
      <c r="CC30" s="189">
        <f t="shared" si="34"/>
        <v>0</v>
      </c>
      <c r="CD30" s="189">
        <f t="shared" si="34"/>
        <v>0</v>
      </c>
      <c r="CE30" s="189">
        <f t="shared" si="34"/>
        <v>0</v>
      </c>
      <c r="CF30" s="189">
        <f t="shared" si="34"/>
        <v>0</v>
      </c>
      <c r="CG30" s="189">
        <f t="shared" si="34"/>
        <v>0</v>
      </c>
      <c r="CH30" s="189">
        <f t="shared" si="35"/>
        <v>0</v>
      </c>
      <c r="CI30" s="189">
        <f t="shared" si="35"/>
        <v>0</v>
      </c>
      <c r="CJ30" s="189">
        <f t="shared" si="35"/>
        <v>0</v>
      </c>
      <c r="CK30" s="189">
        <f t="shared" si="35"/>
        <v>0</v>
      </c>
      <c r="CL30" s="189">
        <f t="shared" si="35"/>
        <v>0</v>
      </c>
      <c r="CM30" s="189">
        <f t="shared" si="35"/>
        <v>0</v>
      </c>
      <c r="CN30" s="189">
        <f t="shared" si="35"/>
        <v>0</v>
      </c>
      <c r="CO30" s="189">
        <f t="shared" si="35"/>
        <v>0</v>
      </c>
      <c r="CP30">
        <f ca="1">IF(Eingabetabelle!$K$4="X",INDIRECT(ADDRESS(10,16,1,1,CONCATENATE($A30,"_",$B30))),Eingabetabelle!$H27)</f>
        <v>0</v>
      </c>
      <c r="CQ30" t="str">
        <f ca="1">IF($CP30=Daten!$AP$3,CONCATENATE($A30,"_",$B30),"")</f>
        <v/>
      </c>
      <c r="CR30" t="str">
        <f ca="1">IF($CP30=Daten!$AP$4,CONCATENATE($A30,"_",$B30),"")</f>
        <v/>
      </c>
      <c r="CS30" t="str">
        <f ca="1">IF($CP30=Daten!$AP$5,CONCATENATE($A30,"_",$B30),"")</f>
        <v/>
      </c>
      <c r="CU30">
        <f t="shared" ca="1" si="36"/>
        <v>0</v>
      </c>
      <c r="CV30">
        <f t="shared" ca="1" si="37"/>
        <v>0</v>
      </c>
      <c r="CW30">
        <f t="shared" ca="1" si="38"/>
        <v>0</v>
      </c>
    </row>
    <row r="31" spans="1:101" ht="15">
      <c r="A31" s="32" t="str">
        <f>Eingabetabelle!A28</f>
        <v>OG</v>
      </c>
      <c r="B31" s="32" t="str">
        <f>Eingabetabelle!B28</f>
        <v>Raum_6</v>
      </c>
      <c r="C31" s="32" t="str">
        <f ca="1">IF(Eingabetabelle!$K$4="X",INDIRECT(ADDRESS(7,14,1,1,CONCATENATE($A31,"_",$B31))),Eingabetabelle!$C28)</f>
        <v>Testraum</v>
      </c>
      <c r="D31" s="145">
        <f ca="1">IF(Eingabetabelle!$K$4="X",INDIRECT(ADDRESS(54,6,1,1,CONCATENATE($A31,"_",$B31))),Eingabetabelle!$H28)</f>
        <v>0</v>
      </c>
      <c r="E31" s="31" t="s">
        <v>334</v>
      </c>
      <c r="F31" s="31">
        <v>1</v>
      </c>
      <c r="G31" s="32" t="e">
        <f ca="1">INDIRECT(ADDRESS(MATCH($E31,'Daten Lueftung'!$A$3:$A$30,0)+2,2,1,1,"Daten Lueftung"))</f>
        <v>#N/A</v>
      </c>
      <c r="H31" s="31" t="s">
        <v>335</v>
      </c>
      <c r="I31" s="31">
        <v>1</v>
      </c>
      <c r="J31" s="32" t="e">
        <f ca="1">INDIRECT(ADDRESS(MATCH($H31,'Daten Lueftung'!$A$3:$A$30,0)+2,2,1,1,"Daten Lueftung"))</f>
        <v>#N/A</v>
      </c>
      <c r="K31" s="32" t="e">
        <f t="shared" ca="1" si="28"/>
        <v>#N/A</v>
      </c>
      <c r="L31" s="32" t="e">
        <f t="shared" ca="1" si="29"/>
        <v>#N/A</v>
      </c>
      <c r="M31" s="31"/>
      <c r="N31" s="189">
        <f t="shared" si="30"/>
        <v>0</v>
      </c>
      <c r="O31" s="189">
        <f t="shared" si="30"/>
        <v>0</v>
      </c>
      <c r="P31" s="189">
        <f t="shared" si="30"/>
        <v>0</v>
      </c>
      <c r="Q31" s="189">
        <f t="shared" si="30"/>
        <v>0</v>
      </c>
      <c r="R31" s="189">
        <f t="shared" si="30"/>
        <v>0</v>
      </c>
      <c r="S31" s="189">
        <f t="shared" si="30"/>
        <v>0</v>
      </c>
      <c r="T31" s="189">
        <f t="shared" si="30"/>
        <v>0</v>
      </c>
      <c r="U31" s="189">
        <f t="shared" si="30"/>
        <v>0</v>
      </c>
      <c r="V31" s="189">
        <f t="shared" si="30"/>
        <v>0</v>
      </c>
      <c r="W31" s="189">
        <f t="shared" si="30"/>
        <v>0</v>
      </c>
      <c r="X31" s="189">
        <f t="shared" si="30"/>
        <v>0</v>
      </c>
      <c r="Y31" s="189">
        <f t="shared" si="30"/>
        <v>0</v>
      </c>
      <c r="Z31" s="189">
        <f t="shared" si="30"/>
        <v>0</v>
      </c>
      <c r="AA31" s="189">
        <f t="shared" si="30"/>
        <v>0</v>
      </c>
      <c r="AB31" s="189">
        <f t="shared" si="30"/>
        <v>0</v>
      </c>
      <c r="AC31" s="189">
        <f t="shared" si="30"/>
        <v>0</v>
      </c>
      <c r="AD31" s="189">
        <f t="shared" si="31"/>
        <v>0</v>
      </c>
      <c r="AE31" s="189">
        <f t="shared" si="31"/>
        <v>0</v>
      </c>
      <c r="AF31" s="189">
        <f t="shared" si="31"/>
        <v>0</v>
      </c>
      <c r="AG31" s="189">
        <f t="shared" si="31"/>
        <v>0</v>
      </c>
      <c r="AH31" s="189">
        <f t="shared" si="31"/>
        <v>0</v>
      </c>
      <c r="AI31" s="189">
        <f t="shared" si="31"/>
        <v>0</v>
      </c>
      <c r="AJ31" s="189">
        <f t="shared" si="31"/>
        <v>0</v>
      </c>
      <c r="AK31" s="189">
        <f t="shared" si="31"/>
        <v>0</v>
      </c>
      <c r="AL31" s="189">
        <f t="shared" si="31"/>
        <v>0</v>
      </c>
      <c r="AM31" s="189">
        <f t="shared" si="31"/>
        <v>0</v>
      </c>
      <c r="AN31" s="189">
        <f t="shared" si="31"/>
        <v>0</v>
      </c>
      <c r="AO31" s="189">
        <f t="shared" si="31"/>
        <v>0</v>
      </c>
      <c r="AP31" s="189">
        <f t="shared" si="31"/>
        <v>0</v>
      </c>
      <c r="AQ31" s="189">
        <f t="shared" si="31"/>
        <v>0</v>
      </c>
      <c r="AR31" s="189">
        <f t="shared" si="31"/>
        <v>0</v>
      </c>
      <c r="AS31" s="189">
        <f t="shared" si="31"/>
        <v>0</v>
      </c>
      <c r="AT31" s="189">
        <f t="shared" si="32"/>
        <v>0</v>
      </c>
      <c r="AU31" s="189">
        <f t="shared" si="32"/>
        <v>0</v>
      </c>
      <c r="AV31" s="189">
        <f t="shared" si="32"/>
        <v>0</v>
      </c>
      <c r="AW31" s="189">
        <f t="shared" si="32"/>
        <v>0</v>
      </c>
      <c r="AX31" s="189">
        <f t="shared" si="32"/>
        <v>0</v>
      </c>
      <c r="AY31" s="189">
        <f t="shared" si="32"/>
        <v>0</v>
      </c>
      <c r="AZ31" s="189">
        <f t="shared" si="32"/>
        <v>0</v>
      </c>
      <c r="BA31" s="189">
        <f t="shared" si="32"/>
        <v>0</v>
      </c>
      <c r="BB31" s="189">
        <f t="shared" si="33"/>
        <v>0</v>
      </c>
      <c r="BC31" s="189">
        <f t="shared" si="33"/>
        <v>0</v>
      </c>
      <c r="BD31" s="189">
        <f t="shared" si="33"/>
        <v>0</v>
      </c>
      <c r="BE31" s="189">
        <f t="shared" si="33"/>
        <v>0</v>
      </c>
      <c r="BF31" s="189">
        <f t="shared" si="33"/>
        <v>0</v>
      </c>
      <c r="BG31" s="189">
        <f t="shared" si="33"/>
        <v>0</v>
      </c>
      <c r="BH31" s="189">
        <f t="shared" si="33"/>
        <v>0</v>
      </c>
      <c r="BI31" s="189">
        <f t="shared" si="33"/>
        <v>0</v>
      </c>
      <c r="BJ31" s="189">
        <f t="shared" si="33"/>
        <v>0</v>
      </c>
      <c r="BK31" s="189">
        <f t="shared" si="33"/>
        <v>0</v>
      </c>
      <c r="BL31" s="189">
        <f t="shared" si="33"/>
        <v>0</v>
      </c>
      <c r="BM31" s="189">
        <f t="shared" si="33"/>
        <v>0</v>
      </c>
      <c r="BN31" s="189">
        <f t="shared" si="33"/>
        <v>0</v>
      </c>
      <c r="BO31" s="189">
        <f t="shared" si="33"/>
        <v>0</v>
      </c>
      <c r="BP31" s="189">
        <f t="shared" si="33"/>
        <v>0</v>
      </c>
      <c r="BQ31" s="189">
        <f t="shared" si="33"/>
        <v>0</v>
      </c>
      <c r="BR31" s="189">
        <f t="shared" si="34"/>
        <v>0</v>
      </c>
      <c r="BS31" s="189">
        <f t="shared" si="34"/>
        <v>0</v>
      </c>
      <c r="BT31" s="189">
        <f t="shared" si="34"/>
        <v>0</v>
      </c>
      <c r="BU31" s="189">
        <f t="shared" si="34"/>
        <v>0</v>
      </c>
      <c r="BV31" s="189">
        <f t="shared" si="34"/>
        <v>0</v>
      </c>
      <c r="BW31" s="189">
        <f t="shared" si="34"/>
        <v>0</v>
      </c>
      <c r="BX31" s="189">
        <f t="shared" si="34"/>
        <v>0</v>
      </c>
      <c r="BY31" s="189">
        <f t="shared" si="34"/>
        <v>0</v>
      </c>
      <c r="BZ31" s="189">
        <f t="shared" si="34"/>
        <v>0</v>
      </c>
      <c r="CA31" s="189">
        <f t="shared" si="34"/>
        <v>0</v>
      </c>
      <c r="CB31" s="189">
        <f t="shared" si="34"/>
        <v>0</v>
      </c>
      <c r="CC31" s="189">
        <f t="shared" si="34"/>
        <v>0</v>
      </c>
      <c r="CD31" s="189">
        <f t="shared" si="34"/>
        <v>0</v>
      </c>
      <c r="CE31" s="189">
        <f t="shared" si="34"/>
        <v>0</v>
      </c>
      <c r="CF31" s="189">
        <f t="shared" si="34"/>
        <v>0</v>
      </c>
      <c r="CG31" s="189">
        <f t="shared" si="34"/>
        <v>0</v>
      </c>
      <c r="CH31" s="189">
        <f t="shared" si="35"/>
        <v>0</v>
      </c>
      <c r="CI31" s="189">
        <f t="shared" si="35"/>
        <v>0</v>
      </c>
      <c r="CJ31" s="189">
        <f t="shared" si="35"/>
        <v>0</v>
      </c>
      <c r="CK31" s="189">
        <f t="shared" si="35"/>
        <v>0</v>
      </c>
      <c r="CL31" s="189">
        <f t="shared" si="35"/>
        <v>0</v>
      </c>
      <c r="CM31" s="189">
        <f t="shared" si="35"/>
        <v>0</v>
      </c>
      <c r="CN31" s="189">
        <f t="shared" si="35"/>
        <v>0</v>
      </c>
      <c r="CO31" s="189">
        <f t="shared" si="35"/>
        <v>0</v>
      </c>
      <c r="CP31">
        <f ca="1">IF(Eingabetabelle!$K$4="X",INDIRECT(ADDRESS(10,16,1,1,CONCATENATE($A31,"_",$B31))),Eingabetabelle!$H28)</f>
        <v>0</v>
      </c>
      <c r="CQ31" t="str">
        <f ca="1">IF($CP31=Daten!$AP$3,CONCATENATE($A31,"_",$B31),"")</f>
        <v/>
      </c>
      <c r="CR31" t="str">
        <f ca="1">IF($CP31=Daten!$AP$4,CONCATENATE($A31,"_",$B31),"")</f>
        <v/>
      </c>
      <c r="CS31" t="str">
        <f ca="1">IF($CP31=Daten!$AP$5,CONCATENATE($A31,"_",$B31),"")</f>
        <v/>
      </c>
      <c r="CU31">
        <f t="shared" ca="1" si="36"/>
        <v>0</v>
      </c>
      <c r="CV31">
        <f t="shared" ca="1" si="37"/>
        <v>0</v>
      </c>
      <c r="CW31">
        <f t="shared" ca="1" si="38"/>
        <v>0</v>
      </c>
    </row>
    <row r="32" spans="1:101" ht="15">
      <c r="A32" s="32" t="str">
        <f>Eingabetabelle!A29</f>
        <v>OG</v>
      </c>
      <c r="B32" s="32" t="str">
        <f>Eingabetabelle!B29</f>
        <v>Raum_7</v>
      </c>
      <c r="C32" s="32" t="str">
        <f ca="1">IF(Eingabetabelle!$K$4="X",INDIRECT(ADDRESS(7,14,1,1,CONCATENATE($A32,"_",$B32))),Eingabetabelle!$C29)</f>
        <v>Testraum</v>
      </c>
      <c r="D32" s="145">
        <f ca="1">IF(Eingabetabelle!$K$4="X",INDIRECT(ADDRESS(54,6,1,1,CONCATENATE($A32,"_",$B32))),Eingabetabelle!$H29)</f>
        <v>0</v>
      </c>
      <c r="E32" s="31" t="s">
        <v>334</v>
      </c>
      <c r="F32" s="31">
        <v>1</v>
      </c>
      <c r="G32" s="32" t="e">
        <f ca="1">INDIRECT(ADDRESS(MATCH($E32,'Daten Lueftung'!$A$3:$A$30,0)+2,2,1,1,"Daten Lueftung"))</f>
        <v>#N/A</v>
      </c>
      <c r="H32" s="31" t="s">
        <v>335</v>
      </c>
      <c r="I32" s="31">
        <v>1</v>
      </c>
      <c r="J32" s="32" t="e">
        <f ca="1">INDIRECT(ADDRESS(MATCH($H32,'Daten Lueftung'!$A$3:$A$30,0)+2,2,1,1,"Daten Lueftung"))</f>
        <v>#N/A</v>
      </c>
      <c r="K32" s="32" t="e">
        <f t="shared" ca="1" si="28"/>
        <v>#N/A</v>
      </c>
      <c r="L32" s="32" t="e">
        <f t="shared" ca="1" si="29"/>
        <v>#N/A</v>
      </c>
      <c r="M32" s="31"/>
      <c r="N32" s="189">
        <f t="shared" si="30"/>
        <v>0</v>
      </c>
      <c r="O32" s="189">
        <f t="shared" si="30"/>
        <v>0</v>
      </c>
      <c r="P32" s="189">
        <f t="shared" si="30"/>
        <v>0</v>
      </c>
      <c r="Q32" s="189">
        <f t="shared" si="30"/>
        <v>0</v>
      </c>
      <c r="R32" s="189">
        <f t="shared" si="30"/>
        <v>0</v>
      </c>
      <c r="S32" s="189">
        <f t="shared" si="30"/>
        <v>0</v>
      </c>
      <c r="T32" s="189">
        <f t="shared" si="30"/>
        <v>0</v>
      </c>
      <c r="U32" s="189">
        <f t="shared" si="30"/>
        <v>0</v>
      </c>
      <c r="V32" s="189">
        <f t="shared" si="30"/>
        <v>0</v>
      </c>
      <c r="W32" s="189">
        <f t="shared" si="30"/>
        <v>0</v>
      </c>
      <c r="X32" s="189">
        <f t="shared" si="30"/>
        <v>0</v>
      </c>
      <c r="Y32" s="189">
        <f t="shared" si="30"/>
        <v>0</v>
      </c>
      <c r="Z32" s="189">
        <f t="shared" si="30"/>
        <v>0</v>
      </c>
      <c r="AA32" s="189">
        <f t="shared" si="30"/>
        <v>0</v>
      </c>
      <c r="AB32" s="189">
        <f t="shared" si="30"/>
        <v>0</v>
      </c>
      <c r="AC32" s="189">
        <f t="shared" si="30"/>
        <v>0</v>
      </c>
      <c r="AD32" s="189">
        <f t="shared" si="31"/>
        <v>0</v>
      </c>
      <c r="AE32" s="189">
        <f t="shared" si="31"/>
        <v>0</v>
      </c>
      <c r="AF32" s="189">
        <f t="shared" si="31"/>
        <v>0</v>
      </c>
      <c r="AG32" s="189">
        <f t="shared" si="31"/>
        <v>0</v>
      </c>
      <c r="AH32" s="189">
        <f t="shared" si="31"/>
        <v>0</v>
      </c>
      <c r="AI32" s="189">
        <f t="shared" si="31"/>
        <v>0</v>
      </c>
      <c r="AJ32" s="189">
        <f t="shared" si="31"/>
        <v>0</v>
      </c>
      <c r="AK32" s="189">
        <f t="shared" si="31"/>
        <v>0</v>
      </c>
      <c r="AL32" s="189">
        <f t="shared" si="31"/>
        <v>0</v>
      </c>
      <c r="AM32" s="189">
        <f t="shared" si="31"/>
        <v>0</v>
      </c>
      <c r="AN32" s="189">
        <f t="shared" si="31"/>
        <v>0</v>
      </c>
      <c r="AO32" s="189">
        <f t="shared" si="31"/>
        <v>0</v>
      </c>
      <c r="AP32" s="189">
        <f t="shared" si="31"/>
        <v>0</v>
      </c>
      <c r="AQ32" s="189">
        <f t="shared" si="31"/>
        <v>0</v>
      </c>
      <c r="AR32" s="189">
        <f t="shared" si="31"/>
        <v>0</v>
      </c>
      <c r="AS32" s="189">
        <f t="shared" si="31"/>
        <v>0</v>
      </c>
      <c r="AT32" s="189">
        <f t="shared" si="32"/>
        <v>0</v>
      </c>
      <c r="AU32" s="189">
        <f t="shared" si="32"/>
        <v>0</v>
      </c>
      <c r="AV32" s="189">
        <f t="shared" si="32"/>
        <v>0</v>
      </c>
      <c r="AW32" s="189">
        <f t="shared" si="32"/>
        <v>0</v>
      </c>
      <c r="AX32" s="189">
        <f t="shared" si="32"/>
        <v>0</v>
      </c>
      <c r="AY32" s="189">
        <f t="shared" si="32"/>
        <v>0</v>
      </c>
      <c r="AZ32" s="189">
        <f t="shared" si="32"/>
        <v>0</v>
      </c>
      <c r="BA32" s="189">
        <f t="shared" si="32"/>
        <v>0</v>
      </c>
      <c r="BB32" s="189">
        <f t="shared" si="33"/>
        <v>0</v>
      </c>
      <c r="BC32" s="189">
        <f t="shared" si="33"/>
        <v>0</v>
      </c>
      <c r="BD32" s="189">
        <f t="shared" si="33"/>
        <v>0</v>
      </c>
      <c r="BE32" s="189">
        <f t="shared" si="33"/>
        <v>0</v>
      </c>
      <c r="BF32" s="189">
        <f t="shared" si="33"/>
        <v>0</v>
      </c>
      <c r="BG32" s="189">
        <f t="shared" si="33"/>
        <v>0</v>
      </c>
      <c r="BH32" s="189">
        <f t="shared" si="33"/>
        <v>0</v>
      </c>
      <c r="BI32" s="189">
        <f t="shared" si="33"/>
        <v>0</v>
      </c>
      <c r="BJ32" s="189">
        <f t="shared" si="33"/>
        <v>0</v>
      </c>
      <c r="BK32" s="189">
        <f t="shared" si="33"/>
        <v>0</v>
      </c>
      <c r="BL32" s="189">
        <f t="shared" si="33"/>
        <v>0</v>
      </c>
      <c r="BM32" s="189">
        <f t="shared" si="33"/>
        <v>0</v>
      </c>
      <c r="BN32" s="189">
        <f t="shared" si="33"/>
        <v>0</v>
      </c>
      <c r="BO32" s="189">
        <f t="shared" si="33"/>
        <v>0</v>
      </c>
      <c r="BP32" s="189">
        <f t="shared" si="33"/>
        <v>0</v>
      </c>
      <c r="BQ32" s="189">
        <f t="shared" si="33"/>
        <v>0</v>
      </c>
      <c r="BR32" s="189">
        <f t="shared" si="34"/>
        <v>0</v>
      </c>
      <c r="BS32" s="189">
        <f t="shared" si="34"/>
        <v>0</v>
      </c>
      <c r="BT32" s="189">
        <f t="shared" si="34"/>
        <v>0</v>
      </c>
      <c r="BU32" s="189">
        <f t="shared" si="34"/>
        <v>0</v>
      </c>
      <c r="BV32" s="189">
        <f t="shared" si="34"/>
        <v>0</v>
      </c>
      <c r="BW32" s="189">
        <f t="shared" si="34"/>
        <v>0</v>
      </c>
      <c r="BX32" s="189">
        <f t="shared" si="34"/>
        <v>0</v>
      </c>
      <c r="BY32" s="189">
        <f t="shared" si="34"/>
        <v>0</v>
      </c>
      <c r="BZ32" s="189">
        <f t="shared" si="34"/>
        <v>0</v>
      </c>
      <c r="CA32" s="189">
        <f t="shared" si="34"/>
        <v>0</v>
      </c>
      <c r="CB32" s="189">
        <f t="shared" si="34"/>
        <v>0</v>
      </c>
      <c r="CC32" s="189">
        <f t="shared" si="34"/>
        <v>0</v>
      </c>
      <c r="CD32" s="189">
        <f t="shared" si="34"/>
        <v>0</v>
      </c>
      <c r="CE32" s="189">
        <f t="shared" si="34"/>
        <v>0</v>
      </c>
      <c r="CF32" s="189">
        <f t="shared" si="34"/>
        <v>0</v>
      </c>
      <c r="CG32" s="189">
        <f t="shared" si="34"/>
        <v>0</v>
      </c>
      <c r="CH32" s="189">
        <f t="shared" si="35"/>
        <v>0</v>
      </c>
      <c r="CI32" s="189">
        <f t="shared" si="35"/>
        <v>0</v>
      </c>
      <c r="CJ32" s="189">
        <f t="shared" si="35"/>
        <v>0</v>
      </c>
      <c r="CK32" s="189">
        <f t="shared" si="35"/>
        <v>0</v>
      </c>
      <c r="CL32" s="189">
        <f t="shared" si="35"/>
        <v>0</v>
      </c>
      <c r="CM32" s="189">
        <f t="shared" si="35"/>
        <v>0</v>
      </c>
      <c r="CN32" s="189">
        <f t="shared" si="35"/>
        <v>0</v>
      </c>
      <c r="CO32" s="189">
        <f t="shared" si="35"/>
        <v>0</v>
      </c>
      <c r="CP32">
        <f ca="1">IF(Eingabetabelle!$K$4="X",INDIRECT(ADDRESS(10,16,1,1,CONCATENATE($A32,"_",$B32))),Eingabetabelle!$H29)</f>
        <v>0</v>
      </c>
      <c r="CQ32" t="str">
        <f ca="1">IF($CP32=Daten!$AP$3,CONCATENATE($A32,"_",$B32),"")</f>
        <v/>
      </c>
      <c r="CR32" t="str">
        <f ca="1">IF($CP32=Daten!$AP$4,CONCATENATE($A32,"_",$B32),"")</f>
        <v/>
      </c>
      <c r="CS32" t="str">
        <f ca="1">IF($CP32=Daten!$AP$5,CONCATENATE($A32,"_",$B32),"")</f>
        <v/>
      </c>
      <c r="CU32">
        <f t="shared" ca="1" si="36"/>
        <v>0</v>
      </c>
      <c r="CV32">
        <f t="shared" ca="1" si="37"/>
        <v>0</v>
      </c>
      <c r="CW32">
        <f t="shared" ca="1" si="38"/>
        <v>0</v>
      </c>
    </row>
    <row r="33" spans="1:101" ht="15">
      <c r="A33" s="32" t="str">
        <f>Eingabetabelle!A30</f>
        <v>OG</v>
      </c>
      <c r="B33" s="32" t="str">
        <f>Eingabetabelle!B30</f>
        <v>Raum_8</v>
      </c>
      <c r="C33" s="32" t="str">
        <f ca="1">IF(Eingabetabelle!$K$4="X",INDIRECT(ADDRESS(7,14,1,1,CONCATENATE($A33,"_",$B33))),Eingabetabelle!$C30)</f>
        <v>Testraum</v>
      </c>
      <c r="D33" s="145">
        <f ca="1">IF(Eingabetabelle!$K$4="X",INDIRECT(ADDRESS(54,6,1,1,CONCATENATE($A33,"_",$B33))),Eingabetabelle!$H30)</f>
        <v>0</v>
      </c>
      <c r="E33" s="31" t="s">
        <v>334</v>
      </c>
      <c r="F33" s="31">
        <v>1</v>
      </c>
      <c r="G33" s="32" t="e">
        <f ca="1">INDIRECT(ADDRESS(MATCH($E33,'Daten Lueftung'!$A$3:$A$30,0)+2,2,1,1,"Daten Lueftung"))</f>
        <v>#N/A</v>
      </c>
      <c r="H33" s="31" t="s">
        <v>335</v>
      </c>
      <c r="I33" s="31">
        <v>1</v>
      </c>
      <c r="J33" s="32" t="e">
        <f ca="1">INDIRECT(ADDRESS(MATCH($H33,'Daten Lueftung'!$A$3:$A$30,0)+2,2,1,1,"Daten Lueftung"))</f>
        <v>#N/A</v>
      </c>
      <c r="K33" s="32" t="e">
        <f t="shared" ca="1" si="28"/>
        <v>#N/A</v>
      </c>
      <c r="L33" s="32" t="e">
        <f t="shared" ca="1" si="29"/>
        <v>#N/A</v>
      </c>
      <c r="M33" s="31"/>
      <c r="N33" s="189">
        <f t="shared" si="30"/>
        <v>0</v>
      </c>
      <c r="O33" s="189">
        <f t="shared" si="30"/>
        <v>0</v>
      </c>
      <c r="P33" s="189">
        <f t="shared" si="30"/>
        <v>0</v>
      </c>
      <c r="Q33" s="189">
        <f t="shared" si="30"/>
        <v>0</v>
      </c>
      <c r="R33" s="189">
        <f t="shared" si="30"/>
        <v>0</v>
      </c>
      <c r="S33" s="189">
        <f t="shared" si="30"/>
        <v>0</v>
      </c>
      <c r="T33" s="189">
        <f t="shared" si="30"/>
        <v>0</v>
      </c>
      <c r="U33" s="189">
        <f t="shared" si="30"/>
        <v>0</v>
      </c>
      <c r="V33" s="189">
        <f t="shared" si="30"/>
        <v>0</v>
      </c>
      <c r="W33" s="189">
        <f t="shared" si="30"/>
        <v>0</v>
      </c>
      <c r="X33" s="189">
        <f t="shared" si="30"/>
        <v>0</v>
      </c>
      <c r="Y33" s="189">
        <f t="shared" si="30"/>
        <v>0</v>
      </c>
      <c r="Z33" s="189">
        <f t="shared" si="30"/>
        <v>0</v>
      </c>
      <c r="AA33" s="189">
        <f t="shared" si="30"/>
        <v>0</v>
      </c>
      <c r="AB33" s="189">
        <f t="shared" si="30"/>
        <v>0</v>
      </c>
      <c r="AC33" s="189">
        <f t="shared" si="30"/>
        <v>0</v>
      </c>
      <c r="AD33" s="189">
        <f t="shared" si="31"/>
        <v>0</v>
      </c>
      <c r="AE33" s="189">
        <f t="shared" si="31"/>
        <v>0</v>
      </c>
      <c r="AF33" s="189">
        <f t="shared" si="31"/>
        <v>0</v>
      </c>
      <c r="AG33" s="189">
        <f t="shared" si="31"/>
        <v>0</v>
      </c>
      <c r="AH33" s="189">
        <f t="shared" si="31"/>
        <v>0</v>
      </c>
      <c r="AI33" s="189">
        <f t="shared" si="31"/>
        <v>0</v>
      </c>
      <c r="AJ33" s="189">
        <f t="shared" si="31"/>
        <v>0</v>
      </c>
      <c r="AK33" s="189">
        <f t="shared" si="31"/>
        <v>0</v>
      </c>
      <c r="AL33" s="189">
        <f t="shared" si="31"/>
        <v>0</v>
      </c>
      <c r="AM33" s="189">
        <f t="shared" si="31"/>
        <v>0</v>
      </c>
      <c r="AN33" s="189">
        <f t="shared" si="31"/>
        <v>0</v>
      </c>
      <c r="AO33" s="189">
        <f t="shared" si="31"/>
        <v>0</v>
      </c>
      <c r="AP33" s="189">
        <f t="shared" si="31"/>
        <v>0</v>
      </c>
      <c r="AQ33" s="189">
        <f t="shared" si="31"/>
        <v>0</v>
      </c>
      <c r="AR33" s="189">
        <f t="shared" si="31"/>
        <v>0</v>
      </c>
      <c r="AS33" s="189">
        <f t="shared" si="31"/>
        <v>0</v>
      </c>
      <c r="AT33" s="189">
        <f t="shared" si="32"/>
        <v>0</v>
      </c>
      <c r="AU33" s="189">
        <f t="shared" si="32"/>
        <v>0</v>
      </c>
      <c r="AV33" s="189">
        <f t="shared" si="32"/>
        <v>0</v>
      </c>
      <c r="AW33" s="189">
        <f t="shared" si="32"/>
        <v>0</v>
      </c>
      <c r="AX33" s="189">
        <f t="shared" si="32"/>
        <v>0</v>
      </c>
      <c r="AY33" s="189">
        <f t="shared" si="32"/>
        <v>0</v>
      </c>
      <c r="AZ33" s="189">
        <f t="shared" si="32"/>
        <v>0</v>
      </c>
      <c r="BA33" s="189">
        <f t="shared" si="32"/>
        <v>0</v>
      </c>
      <c r="BB33" s="189">
        <f t="shared" si="33"/>
        <v>0</v>
      </c>
      <c r="BC33" s="189">
        <f t="shared" si="33"/>
        <v>0</v>
      </c>
      <c r="BD33" s="189">
        <f t="shared" si="33"/>
        <v>0</v>
      </c>
      <c r="BE33" s="189">
        <f t="shared" si="33"/>
        <v>0</v>
      </c>
      <c r="BF33" s="189">
        <f t="shared" si="33"/>
        <v>0</v>
      </c>
      <c r="BG33" s="189">
        <f t="shared" si="33"/>
        <v>0</v>
      </c>
      <c r="BH33" s="189">
        <f t="shared" si="33"/>
        <v>0</v>
      </c>
      <c r="BI33" s="189">
        <f t="shared" si="33"/>
        <v>0</v>
      </c>
      <c r="BJ33" s="189">
        <f t="shared" si="33"/>
        <v>0</v>
      </c>
      <c r="BK33" s="189">
        <f t="shared" si="33"/>
        <v>0</v>
      </c>
      <c r="BL33" s="189">
        <f t="shared" si="33"/>
        <v>0</v>
      </c>
      <c r="BM33" s="189">
        <f t="shared" si="33"/>
        <v>0</v>
      </c>
      <c r="BN33" s="189">
        <f t="shared" si="33"/>
        <v>0</v>
      </c>
      <c r="BO33" s="189">
        <f t="shared" si="33"/>
        <v>0</v>
      </c>
      <c r="BP33" s="189">
        <f t="shared" si="33"/>
        <v>0</v>
      </c>
      <c r="BQ33" s="189">
        <f t="shared" si="33"/>
        <v>0</v>
      </c>
      <c r="BR33" s="189">
        <f t="shared" si="34"/>
        <v>0</v>
      </c>
      <c r="BS33" s="189">
        <f t="shared" si="34"/>
        <v>0</v>
      </c>
      <c r="BT33" s="189">
        <f t="shared" si="34"/>
        <v>0</v>
      </c>
      <c r="BU33" s="189">
        <f t="shared" si="34"/>
        <v>0</v>
      </c>
      <c r="BV33" s="189">
        <f t="shared" si="34"/>
        <v>0</v>
      </c>
      <c r="BW33" s="189">
        <f t="shared" si="34"/>
        <v>0</v>
      </c>
      <c r="BX33" s="189">
        <f t="shared" si="34"/>
        <v>0</v>
      </c>
      <c r="BY33" s="189">
        <f t="shared" si="34"/>
        <v>0</v>
      </c>
      <c r="BZ33" s="189">
        <f t="shared" si="34"/>
        <v>0</v>
      </c>
      <c r="CA33" s="189">
        <f t="shared" si="34"/>
        <v>0</v>
      </c>
      <c r="CB33" s="189">
        <f t="shared" si="34"/>
        <v>0</v>
      </c>
      <c r="CC33" s="189">
        <f t="shared" si="34"/>
        <v>0</v>
      </c>
      <c r="CD33" s="189">
        <f t="shared" si="34"/>
        <v>0</v>
      </c>
      <c r="CE33" s="189">
        <f t="shared" si="34"/>
        <v>0</v>
      </c>
      <c r="CF33" s="189">
        <f t="shared" si="34"/>
        <v>0</v>
      </c>
      <c r="CG33" s="189">
        <f t="shared" si="34"/>
        <v>0</v>
      </c>
      <c r="CH33" s="189">
        <f t="shared" si="35"/>
        <v>0</v>
      </c>
      <c r="CI33" s="189">
        <f t="shared" si="35"/>
        <v>0</v>
      </c>
      <c r="CJ33" s="189">
        <f t="shared" si="35"/>
        <v>0</v>
      </c>
      <c r="CK33" s="189">
        <f t="shared" si="35"/>
        <v>0</v>
      </c>
      <c r="CL33" s="189">
        <f t="shared" si="35"/>
        <v>0</v>
      </c>
      <c r="CM33" s="189">
        <f t="shared" si="35"/>
        <v>0</v>
      </c>
      <c r="CN33" s="189">
        <f t="shared" si="35"/>
        <v>0</v>
      </c>
      <c r="CO33" s="189">
        <f t="shared" si="35"/>
        <v>0</v>
      </c>
      <c r="CP33">
        <f ca="1">IF(Eingabetabelle!$K$4="X",INDIRECT(ADDRESS(10,16,1,1,CONCATENATE($A33,"_",$B33))),Eingabetabelle!$H30)</f>
        <v>0</v>
      </c>
      <c r="CQ33" t="str">
        <f ca="1">IF($CP33=Daten!$AP$3,CONCATENATE($A33,"_",$B33),"")</f>
        <v/>
      </c>
      <c r="CR33" t="str">
        <f ca="1">IF($CP33=Daten!$AP$4,CONCATENATE($A33,"_",$B33),"")</f>
        <v/>
      </c>
      <c r="CS33" t="str">
        <f ca="1">IF($CP33=Daten!$AP$5,CONCATENATE($A33,"_",$B33),"")</f>
        <v/>
      </c>
      <c r="CU33">
        <f t="shared" ca="1" si="36"/>
        <v>0</v>
      </c>
      <c r="CV33">
        <f t="shared" ca="1" si="37"/>
        <v>0</v>
      </c>
      <c r="CW33">
        <f t="shared" ca="1" si="38"/>
        <v>0</v>
      </c>
    </row>
    <row r="34" spans="1:101" ht="15">
      <c r="A34" s="32" t="str">
        <f>Eingabetabelle!A31</f>
        <v>OG</v>
      </c>
      <c r="B34" s="32" t="str">
        <f>Eingabetabelle!B31</f>
        <v>Raum_1.1</v>
      </c>
      <c r="C34" s="32" t="str">
        <f ca="1">IF(Eingabetabelle!$K$4="X",INDIRECT(ADDRESS(7,14,1,1,CONCATENATE($A34,"_",$B34))),Eingabetabelle!$C31)</f>
        <v>Testraum</v>
      </c>
      <c r="D34" s="145">
        <f ca="1">IF(Eingabetabelle!$K$4="X",INDIRECT(ADDRESS(54,6,1,1,CONCATENATE($A34,"_",$B34))),Eingabetabelle!$H31)</f>
        <v>0</v>
      </c>
      <c r="E34" s="31" t="s">
        <v>334</v>
      </c>
      <c r="F34" s="31">
        <v>1</v>
      </c>
      <c r="G34" s="32" t="e">
        <f ca="1">INDIRECT(ADDRESS(MATCH($E34,'Daten Lueftung'!$A$3:$A$30,0)+2,2,1,1,"Daten Lueftung"))</f>
        <v>#N/A</v>
      </c>
      <c r="H34" s="31" t="s">
        <v>335</v>
      </c>
      <c r="I34" s="31">
        <v>1</v>
      </c>
      <c r="J34" s="32" t="e">
        <f ca="1">INDIRECT(ADDRESS(MATCH($H34,'Daten Lueftung'!$A$3:$A$30,0)+2,2,1,1,"Daten Lueftung"))</f>
        <v>#N/A</v>
      </c>
      <c r="K34" s="32" t="e">
        <f t="shared" ca="1" si="28"/>
        <v>#N/A</v>
      </c>
      <c r="L34" s="32" t="e">
        <f t="shared" ca="1" si="29"/>
        <v>#N/A</v>
      </c>
      <c r="M34" s="31"/>
      <c r="N34" s="189">
        <f t="shared" si="30"/>
        <v>0</v>
      </c>
      <c r="O34" s="189">
        <f t="shared" si="30"/>
        <v>0</v>
      </c>
      <c r="P34" s="189">
        <f t="shared" si="30"/>
        <v>0</v>
      </c>
      <c r="Q34" s="189">
        <f t="shared" si="30"/>
        <v>0</v>
      </c>
      <c r="R34" s="189">
        <f t="shared" si="30"/>
        <v>0</v>
      </c>
      <c r="S34" s="189">
        <f t="shared" si="30"/>
        <v>0</v>
      </c>
      <c r="T34" s="189">
        <f t="shared" si="30"/>
        <v>0</v>
      </c>
      <c r="U34" s="189">
        <f t="shared" si="30"/>
        <v>0</v>
      </c>
      <c r="V34" s="189">
        <f t="shared" si="30"/>
        <v>0</v>
      </c>
      <c r="W34" s="189">
        <f t="shared" si="30"/>
        <v>0</v>
      </c>
      <c r="X34" s="189">
        <f t="shared" si="30"/>
        <v>0</v>
      </c>
      <c r="Y34" s="189">
        <f t="shared" si="30"/>
        <v>0</v>
      </c>
      <c r="Z34" s="189">
        <f t="shared" si="30"/>
        <v>0</v>
      </c>
      <c r="AA34" s="189">
        <f t="shared" si="30"/>
        <v>0</v>
      </c>
      <c r="AB34" s="189">
        <f t="shared" si="30"/>
        <v>0</v>
      </c>
      <c r="AC34" s="189">
        <f t="shared" si="30"/>
        <v>0</v>
      </c>
      <c r="AD34" s="189">
        <f t="shared" si="31"/>
        <v>0</v>
      </c>
      <c r="AE34" s="189">
        <f t="shared" si="31"/>
        <v>0</v>
      </c>
      <c r="AF34" s="189">
        <f t="shared" si="31"/>
        <v>0</v>
      </c>
      <c r="AG34" s="189">
        <f t="shared" si="31"/>
        <v>0</v>
      </c>
      <c r="AH34" s="189">
        <f t="shared" si="31"/>
        <v>0</v>
      </c>
      <c r="AI34" s="189">
        <f t="shared" si="31"/>
        <v>0</v>
      </c>
      <c r="AJ34" s="189">
        <f t="shared" si="31"/>
        <v>0</v>
      </c>
      <c r="AK34" s="189">
        <f t="shared" si="31"/>
        <v>0</v>
      </c>
      <c r="AL34" s="189">
        <f t="shared" si="31"/>
        <v>0</v>
      </c>
      <c r="AM34" s="189">
        <f t="shared" si="31"/>
        <v>0</v>
      </c>
      <c r="AN34" s="189">
        <f t="shared" si="31"/>
        <v>0</v>
      </c>
      <c r="AO34" s="189">
        <f t="shared" si="31"/>
        <v>0</v>
      </c>
      <c r="AP34" s="189">
        <f t="shared" si="31"/>
        <v>0</v>
      </c>
      <c r="AQ34" s="189">
        <f t="shared" si="31"/>
        <v>0</v>
      </c>
      <c r="AR34" s="189">
        <f t="shared" si="31"/>
        <v>0</v>
      </c>
      <c r="AS34" s="189">
        <f t="shared" si="31"/>
        <v>0</v>
      </c>
      <c r="AT34" s="189">
        <f t="shared" si="32"/>
        <v>0</v>
      </c>
      <c r="AU34" s="189">
        <f t="shared" si="32"/>
        <v>0</v>
      </c>
      <c r="AV34" s="189">
        <f t="shared" si="32"/>
        <v>0</v>
      </c>
      <c r="AW34" s="189">
        <f t="shared" si="32"/>
        <v>0</v>
      </c>
      <c r="AX34" s="189">
        <f t="shared" si="32"/>
        <v>0</v>
      </c>
      <c r="AY34" s="189">
        <f t="shared" si="32"/>
        <v>0</v>
      </c>
      <c r="AZ34" s="189">
        <f t="shared" si="32"/>
        <v>0</v>
      </c>
      <c r="BA34" s="189">
        <f t="shared" si="32"/>
        <v>0</v>
      </c>
      <c r="BB34" s="189">
        <f t="shared" si="33"/>
        <v>0</v>
      </c>
      <c r="BC34" s="189">
        <f t="shared" si="33"/>
        <v>0</v>
      </c>
      <c r="BD34" s="189">
        <f t="shared" si="33"/>
        <v>0</v>
      </c>
      <c r="BE34" s="189">
        <f t="shared" si="33"/>
        <v>0</v>
      </c>
      <c r="BF34" s="189">
        <f t="shared" si="33"/>
        <v>0</v>
      </c>
      <c r="BG34" s="189">
        <f t="shared" si="33"/>
        <v>0</v>
      </c>
      <c r="BH34" s="189">
        <f t="shared" si="33"/>
        <v>0</v>
      </c>
      <c r="BI34" s="189">
        <f t="shared" si="33"/>
        <v>0</v>
      </c>
      <c r="BJ34" s="189">
        <f t="shared" si="33"/>
        <v>0</v>
      </c>
      <c r="BK34" s="189">
        <f t="shared" si="33"/>
        <v>0</v>
      </c>
      <c r="BL34" s="189">
        <f t="shared" si="33"/>
        <v>0</v>
      </c>
      <c r="BM34" s="189">
        <f t="shared" si="33"/>
        <v>0</v>
      </c>
      <c r="BN34" s="189">
        <f t="shared" si="33"/>
        <v>0</v>
      </c>
      <c r="BO34" s="189">
        <f t="shared" si="33"/>
        <v>0</v>
      </c>
      <c r="BP34" s="189">
        <f t="shared" si="33"/>
        <v>0</v>
      </c>
      <c r="BQ34" s="189">
        <f t="shared" si="33"/>
        <v>0</v>
      </c>
      <c r="BR34" s="189">
        <f t="shared" si="34"/>
        <v>0</v>
      </c>
      <c r="BS34" s="189">
        <f t="shared" si="34"/>
        <v>0</v>
      </c>
      <c r="BT34" s="189">
        <f t="shared" si="34"/>
        <v>0</v>
      </c>
      <c r="BU34" s="189">
        <f t="shared" si="34"/>
        <v>0</v>
      </c>
      <c r="BV34" s="189">
        <f t="shared" si="34"/>
        <v>0</v>
      </c>
      <c r="BW34" s="189">
        <f t="shared" si="34"/>
        <v>0</v>
      </c>
      <c r="BX34" s="189">
        <f t="shared" si="34"/>
        <v>0</v>
      </c>
      <c r="BY34" s="189">
        <f t="shared" si="34"/>
        <v>0</v>
      </c>
      <c r="BZ34" s="189">
        <f t="shared" si="34"/>
        <v>0</v>
      </c>
      <c r="CA34" s="189">
        <f t="shared" si="34"/>
        <v>0</v>
      </c>
      <c r="CB34" s="189">
        <f t="shared" si="34"/>
        <v>0</v>
      </c>
      <c r="CC34" s="189">
        <f t="shared" si="34"/>
        <v>0</v>
      </c>
      <c r="CD34" s="189">
        <f t="shared" si="34"/>
        <v>0</v>
      </c>
      <c r="CE34" s="189">
        <f t="shared" si="34"/>
        <v>0</v>
      </c>
      <c r="CF34" s="189">
        <f t="shared" si="34"/>
        <v>0</v>
      </c>
      <c r="CG34" s="189">
        <f t="shared" si="34"/>
        <v>0</v>
      </c>
      <c r="CH34" s="189">
        <f t="shared" si="35"/>
        <v>0</v>
      </c>
      <c r="CI34" s="189">
        <f t="shared" si="35"/>
        <v>0</v>
      </c>
      <c r="CJ34" s="189">
        <f t="shared" si="35"/>
        <v>0</v>
      </c>
      <c r="CK34" s="189">
        <f t="shared" si="35"/>
        <v>0</v>
      </c>
      <c r="CL34" s="189">
        <f t="shared" si="35"/>
        <v>0</v>
      </c>
      <c r="CM34" s="189">
        <f t="shared" si="35"/>
        <v>0</v>
      </c>
      <c r="CN34" s="189">
        <f t="shared" si="35"/>
        <v>0</v>
      </c>
      <c r="CO34" s="189">
        <f t="shared" si="35"/>
        <v>0</v>
      </c>
      <c r="CP34">
        <f ca="1">IF(Eingabetabelle!$K$4="X",INDIRECT(ADDRESS(10,16,1,1,CONCATENATE($A34,"_",$B34))),Eingabetabelle!$H31)</f>
        <v>0</v>
      </c>
      <c r="CQ34" t="str">
        <f ca="1">IF($CP34=Daten!$AP$3,CONCATENATE($A34,"_",$B34),"")</f>
        <v/>
      </c>
      <c r="CR34" t="str">
        <f ca="1">IF($CP34=Daten!$AP$4,CONCATENATE($A34,"_",$B34),"")</f>
        <v/>
      </c>
      <c r="CS34" t="str">
        <f ca="1">IF($CP34=Daten!$AP$5,CONCATENATE($A34,"_",$B34),"")</f>
        <v/>
      </c>
      <c r="CU34">
        <f t="shared" ca="1" si="36"/>
        <v>0</v>
      </c>
      <c r="CV34">
        <f t="shared" ca="1" si="37"/>
        <v>0</v>
      </c>
      <c r="CW34">
        <f t="shared" ca="1" si="38"/>
        <v>0</v>
      </c>
    </row>
    <row r="35" spans="1:101" ht="15">
      <c r="A35" s="32" t="str">
        <f>Eingabetabelle!A32</f>
        <v>OG</v>
      </c>
      <c r="B35" s="32" t="str">
        <f>Eingabetabelle!B32</f>
        <v>Raum_1.2</v>
      </c>
      <c r="C35" s="32" t="str">
        <f ca="1">IF(Eingabetabelle!$K$4="X",INDIRECT(ADDRESS(7,14,1,1,CONCATENATE($A35,"_",$B35))),Eingabetabelle!$C32)</f>
        <v>Testraum</v>
      </c>
      <c r="D35" s="145">
        <f ca="1">IF(Eingabetabelle!$K$4="X",INDIRECT(ADDRESS(54,6,1,1,CONCATENATE($A35,"_",$B35))),Eingabetabelle!$H32)</f>
        <v>0</v>
      </c>
      <c r="E35" s="31" t="s">
        <v>334</v>
      </c>
      <c r="F35" s="31">
        <v>1</v>
      </c>
      <c r="G35" s="32" t="e">
        <f ca="1">INDIRECT(ADDRESS(MATCH($E35,'Daten Lueftung'!$A$3:$A$30,0)+2,2,1,1,"Daten Lueftung"))</f>
        <v>#N/A</v>
      </c>
      <c r="H35" s="31" t="s">
        <v>335</v>
      </c>
      <c r="I35" s="31">
        <v>1</v>
      </c>
      <c r="J35" s="32" t="e">
        <f ca="1">INDIRECT(ADDRESS(MATCH($H35,'Daten Lueftung'!$A$3:$A$30,0)+2,2,1,1,"Daten Lueftung"))</f>
        <v>#N/A</v>
      </c>
      <c r="K35" s="32" t="e">
        <f t="shared" ca="1" si="28"/>
        <v>#N/A</v>
      </c>
      <c r="L35" s="32" t="e">
        <f t="shared" ca="1" si="29"/>
        <v>#N/A</v>
      </c>
      <c r="M35" s="31"/>
      <c r="N35" s="189">
        <f t="shared" si="30"/>
        <v>0</v>
      </c>
      <c r="O35" s="189">
        <f t="shared" si="30"/>
        <v>0</v>
      </c>
      <c r="P35" s="189">
        <f t="shared" si="30"/>
        <v>0</v>
      </c>
      <c r="Q35" s="189">
        <f t="shared" si="30"/>
        <v>0</v>
      </c>
      <c r="R35" s="189">
        <f t="shared" si="30"/>
        <v>0</v>
      </c>
      <c r="S35" s="189">
        <f t="shared" si="30"/>
        <v>0</v>
      </c>
      <c r="T35" s="189">
        <f t="shared" si="30"/>
        <v>0</v>
      </c>
      <c r="U35" s="189">
        <f t="shared" si="30"/>
        <v>0</v>
      </c>
      <c r="V35" s="189">
        <f t="shared" si="30"/>
        <v>0</v>
      </c>
      <c r="W35" s="189">
        <f t="shared" si="30"/>
        <v>0</v>
      </c>
      <c r="X35" s="189">
        <f t="shared" si="30"/>
        <v>0</v>
      </c>
      <c r="Y35" s="189">
        <f t="shared" si="30"/>
        <v>0</v>
      </c>
      <c r="Z35" s="189">
        <f t="shared" si="30"/>
        <v>0</v>
      </c>
      <c r="AA35" s="189">
        <f t="shared" si="30"/>
        <v>0</v>
      </c>
      <c r="AB35" s="189">
        <f t="shared" si="30"/>
        <v>0</v>
      </c>
      <c r="AC35" s="189">
        <f t="shared" si="30"/>
        <v>0</v>
      </c>
      <c r="AD35" s="189">
        <f t="shared" si="31"/>
        <v>0</v>
      </c>
      <c r="AE35" s="189">
        <f t="shared" si="31"/>
        <v>0</v>
      </c>
      <c r="AF35" s="189">
        <f t="shared" si="31"/>
        <v>0</v>
      </c>
      <c r="AG35" s="189">
        <f t="shared" si="31"/>
        <v>0</v>
      </c>
      <c r="AH35" s="189">
        <f t="shared" si="31"/>
        <v>0</v>
      </c>
      <c r="AI35" s="189">
        <f t="shared" si="31"/>
        <v>0</v>
      </c>
      <c r="AJ35" s="189">
        <f t="shared" si="31"/>
        <v>0</v>
      </c>
      <c r="AK35" s="189">
        <f t="shared" si="31"/>
        <v>0</v>
      </c>
      <c r="AL35" s="189">
        <f t="shared" si="31"/>
        <v>0</v>
      </c>
      <c r="AM35" s="189">
        <f t="shared" si="31"/>
        <v>0</v>
      </c>
      <c r="AN35" s="189">
        <f t="shared" si="31"/>
        <v>0</v>
      </c>
      <c r="AO35" s="189">
        <f t="shared" si="31"/>
        <v>0</v>
      </c>
      <c r="AP35" s="189">
        <f t="shared" si="31"/>
        <v>0</v>
      </c>
      <c r="AQ35" s="189">
        <f t="shared" si="31"/>
        <v>0</v>
      </c>
      <c r="AR35" s="189">
        <f t="shared" si="31"/>
        <v>0</v>
      </c>
      <c r="AS35" s="189">
        <f t="shared" si="31"/>
        <v>0</v>
      </c>
      <c r="AT35" s="189">
        <f t="shared" si="32"/>
        <v>0</v>
      </c>
      <c r="AU35" s="189">
        <f t="shared" si="32"/>
        <v>0</v>
      </c>
      <c r="AV35" s="189">
        <f t="shared" si="32"/>
        <v>0</v>
      </c>
      <c r="AW35" s="189">
        <f t="shared" si="32"/>
        <v>0</v>
      </c>
      <c r="AX35" s="189">
        <f t="shared" si="32"/>
        <v>0</v>
      </c>
      <c r="AY35" s="189">
        <f t="shared" si="32"/>
        <v>0</v>
      </c>
      <c r="AZ35" s="189">
        <f t="shared" si="32"/>
        <v>0</v>
      </c>
      <c r="BA35" s="189">
        <f t="shared" si="32"/>
        <v>0</v>
      </c>
      <c r="BB35" s="189">
        <f t="shared" si="33"/>
        <v>0</v>
      </c>
      <c r="BC35" s="189">
        <f t="shared" si="33"/>
        <v>0</v>
      </c>
      <c r="BD35" s="189">
        <f t="shared" si="33"/>
        <v>0</v>
      </c>
      <c r="BE35" s="189">
        <f t="shared" si="33"/>
        <v>0</v>
      </c>
      <c r="BF35" s="189">
        <f t="shared" si="33"/>
        <v>0</v>
      </c>
      <c r="BG35" s="189">
        <f t="shared" si="33"/>
        <v>0</v>
      </c>
      <c r="BH35" s="189">
        <f t="shared" si="33"/>
        <v>0</v>
      </c>
      <c r="BI35" s="189">
        <f t="shared" si="33"/>
        <v>0</v>
      </c>
      <c r="BJ35" s="189">
        <f t="shared" si="33"/>
        <v>0</v>
      </c>
      <c r="BK35" s="189">
        <f t="shared" si="33"/>
        <v>0</v>
      </c>
      <c r="BL35" s="189">
        <f t="shared" si="33"/>
        <v>0</v>
      </c>
      <c r="BM35" s="189">
        <f t="shared" si="33"/>
        <v>0</v>
      </c>
      <c r="BN35" s="189">
        <f t="shared" si="33"/>
        <v>0</v>
      </c>
      <c r="BO35" s="189">
        <f t="shared" si="33"/>
        <v>0</v>
      </c>
      <c r="BP35" s="189">
        <f t="shared" si="33"/>
        <v>0</v>
      </c>
      <c r="BQ35" s="189">
        <f t="shared" si="33"/>
        <v>0</v>
      </c>
      <c r="BR35" s="189">
        <f t="shared" si="34"/>
        <v>0</v>
      </c>
      <c r="BS35" s="189">
        <f t="shared" si="34"/>
        <v>0</v>
      </c>
      <c r="BT35" s="189">
        <f t="shared" si="34"/>
        <v>0</v>
      </c>
      <c r="BU35" s="189">
        <f t="shared" si="34"/>
        <v>0</v>
      </c>
      <c r="BV35" s="189">
        <f t="shared" si="34"/>
        <v>0</v>
      </c>
      <c r="BW35" s="189">
        <f t="shared" si="34"/>
        <v>0</v>
      </c>
      <c r="BX35" s="189">
        <f t="shared" si="34"/>
        <v>0</v>
      </c>
      <c r="BY35" s="189">
        <f t="shared" si="34"/>
        <v>0</v>
      </c>
      <c r="BZ35" s="189">
        <f t="shared" si="34"/>
        <v>0</v>
      </c>
      <c r="CA35" s="189">
        <f t="shared" si="34"/>
        <v>0</v>
      </c>
      <c r="CB35" s="189">
        <f t="shared" si="34"/>
        <v>0</v>
      </c>
      <c r="CC35" s="189">
        <f t="shared" si="34"/>
        <v>0</v>
      </c>
      <c r="CD35" s="189">
        <f t="shared" si="34"/>
        <v>0</v>
      </c>
      <c r="CE35" s="189">
        <f t="shared" si="34"/>
        <v>0</v>
      </c>
      <c r="CF35" s="189">
        <f t="shared" si="34"/>
        <v>0</v>
      </c>
      <c r="CG35" s="189">
        <f t="shared" si="34"/>
        <v>0</v>
      </c>
      <c r="CH35" s="189">
        <f t="shared" si="35"/>
        <v>0</v>
      </c>
      <c r="CI35" s="189">
        <f t="shared" si="35"/>
        <v>0</v>
      </c>
      <c r="CJ35" s="189">
        <f t="shared" si="35"/>
        <v>0</v>
      </c>
      <c r="CK35" s="189">
        <f t="shared" si="35"/>
        <v>0</v>
      </c>
      <c r="CL35" s="189">
        <f t="shared" si="35"/>
        <v>0</v>
      </c>
      <c r="CM35" s="189">
        <f t="shared" si="35"/>
        <v>0</v>
      </c>
      <c r="CN35" s="189">
        <f t="shared" si="35"/>
        <v>0</v>
      </c>
      <c r="CO35" s="189">
        <f t="shared" si="35"/>
        <v>0</v>
      </c>
      <c r="CP35">
        <f ca="1">IF(Eingabetabelle!$K$4="X",INDIRECT(ADDRESS(10,16,1,1,CONCATENATE($A35,"_",$B35))),Eingabetabelle!$H32)</f>
        <v>0</v>
      </c>
      <c r="CQ35" t="str">
        <f ca="1">IF($CP35=Daten!$AP$3,CONCATENATE($A35,"_",$B35),"")</f>
        <v/>
      </c>
      <c r="CR35" t="str">
        <f ca="1">IF($CP35=Daten!$AP$4,CONCATENATE($A35,"_",$B35),"")</f>
        <v/>
      </c>
      <c r="CS35" t="str">
        <f ca="1">IF($CP35=Daten!$AP$5,CONCATENATE($A35,"_",$B35),"")</f>
        <v/>
      </c>
      <c r="CU35">
        <f t="shared" ca="1" si="36"/>
        <v>0</v>
      </c>
      <c r="CV35">
        <f t="shared" ca="1" si="37"/>
        <v>0</v>
      </c>
      <c r="CW35">
        <f t="shared" ca="1" si="38"/>
        <v>0</v>
      </c>
    </row>
    <row r="36" spans="1:101" ht="15">
      <c r="A36" s="33"/>
      <c r="B36" s="33"/>
      <c r="C36" s="33"/>
      <c r="D36" s="165"/>
      <c r="E36" s="165"/>
      <c r="F36" s="165"/>
      <c r="G36" s="165"/>
      <c r="H36" s="165"/>
      <c r="I36" s="165"/>
      <c r="J36" s="165"/>
      <c r="K36" s="165"/>
      <c r="L36" s="165"/>
      <c r="M36" s="165"/>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c r="CG36" s="190"/>
      <c r="CH36" s="190"/>
      <c r="CI36" s="190"/>
      <c r="CJ36" s="190"/>
      <c r="CK36" s="190"/>
      <c r="CL36" s="190"/>
      <c r="CM36" s="190"/>
      <c r="CN36" s="190"/>
      <c r="CO36" s="190"/>
      <c r="CP36" s="190"/>
      <c r="CU36">
        <f ca="1">IF(CV36&lt;&gt;0,SUM(CU26:CU35)/CV36,20)</f>
        <v>20</v>
      </c>
      <c r="CV36">
        <f ca="1">SUM(CV26:CV35)</f>
        <v>0</v>
      </c>
      <c r="CW36">
        <f ca="1">SUM(CW26:CW35)</f>
        <v>0</v>
      </c>
    </row>
    <row r="37" spans="1:101" ht="15">
      <c r="A37" s="32" t="str">
        <f>Eingabetabelle!A34</f>
        <v>DG</v>
      </c>
      <c r="B37" s="32" t="str">
        <f>Eingabetabelle!B34</f>
        <v>Raum_1</v>
      </c>
      <c r="C37" s="32" t="str">
        <f ca="1">IF(Eingabetabelle!$K$4="X",INDIRECT(ADDRESS(7,14,1,1,CONCATENATE($A37,"_",$B37))),Eingabetabelle!$C34)</f>
        <v>Testraum</v>
      </c>
      <c r="D37" s="145">
        <f ca="1">IF(Eingabetabelle!$K$4="X",INDIRECT(ADDRESS(54,6,1,1,CONCATENATE($A37,"_",$B37))),Eingabetabelle!$H34)</f>
        <v>0</v>
      </c>
      <c r="E37" s="31" t="s">
        <v>334</v>
      </c>
      <c r="F37" s="31">
        <v>1</v>
      </c>
      <c r="G37" s="32" t="e">
        <f ca="1">INDIRECT(ADDRESS(MATCH($E37,'Daten Lueftung'!$A$3:$A$30,0)+2,2,1,1,"Daten Lueftung"))</f>
        <v>#N/A</v>
      </c>
      <c r="H37" s="31" t="s">
        <v>335</v>
      </c>
      <c r="I37" s="31">
        <v>1</v>
      </c>
      <c r="J37" s="32" t="e">
        <f ca="1">INDIRECT(ADDRESS(MATCH($H37,'Daten Lueftung'!$A$3:$A$30,0)+2,2,1,1,"Daten Lueftung"))</f>
        <v>#N/A</v>
      </c>
      <c r="K37" s="32" t="e">
        <f t="shared" ref="K37:K45" ca="1" si="39">D37/(F37*SQRT(G37/J37)+I37)</f>
        <v>#N/A</v>
      </c>
      <c r="L37" s="32" t="e">
        <f t="shared" ref="L37:L45" ca="1" si="40">K37*K37*G37</f>
        <v>#N/A</v>
      </c>
      <c r="M37" s="31"/>
      <c r="N37" s="189">
        <f t="shared" ref="N37:AC52" si="41">IF(COLUMN()-13=$M37,$D37,0)</f>
        <v>0</v>
      </c>
      <c r="O37" s="189">
        <f t="shared" si="41"/>
        <v>0</v>
      </c>
      <c r="P37" s="189">
        <f t="shared" si="41"/>
        <v>0</v>
      </c>
      <c r="Q37" s="189">
        <f t="shared" si="41"/>
        <v>0</v>
      </c>
      <c r="R37" s="189">
        <f t="shared" si="41"/>
        <v>0</v>
      </c>
      <c r="S37" s="189">
        <f t="shared" si="41"/>
        <v>0</v>
      </c>
      <c r="T37" s="189">
        <f t="shared" si="41"/>
        <v>0</v>
      </c>
      <c r="U37" s="189">
        <f t="shared" si="41"/>
        <v>0</v>
      </c>
      <c r="V37" s="189">
        <f t="shared" si="41"/>
        <v>0</v>
      </c>
      <c r="W37" s="189">
        <f t="shared" si="41"/>
        <v>0</v>
      </c>
      <c r="X37" s="189">
        <f t="shared" si="41"/>
        <v>0</v>
      </c>
      <c r="Y37" s="189">
        <f t="shared" si="41"/>
        <v>0</v>
      </c>
      <c r="Z37" s="189">
        <f t="shared" si="41"/>
        <v>0</v>
      </c>
      <c r="AA37" s="189">
        <f t="shared" si="41"/>
        <v>0</v>
      </c>
      <c r="AB37" s="189">
        <f t="shared" si="41"/>
        <v>0</v>
      </c>
      <c r="AC37" s="189">
        <f t="shared" si="41"/>
        <v>0</v>
      </c>
      <c r="AD37" s="189">
        <f t="shared" ref="AD37:AS52" si="42">IF(COLUMN()-13=$M37,$D37,0)</f>
        <v>0</v>
      </c>
      <c r="AE37" s="189">
        <f t="shared" si="42"/>
        <v>0</v>
      </c>
      <c r="AF37" s="189">
        <f t="shared" si="42"/>
        <v>0</v>
      </c>
      <c r="AG37" s="189">
        <f t="shared" si="42"/>
        <v>0</v>
      </c>
      <c r="AH37" s="189">
        <f t="shared" si="42"/>
        <v>0</v>
      </c>
      <c r="AI37" s="189">
        <f t="shared" si="42"/>
        <v>0</v>
      </c>
      <c r="AJ37" s="189">
        <f t="shared" si="42"/>
        <v>0</v>
      </c>
      <c r="AK37" s="189">
        <f t="shared" si="42"/>
        <v>0</v>
      </c>
      <c r="AL37" s="189">
        <f t="shared" si="42"/>
        <v>0</v>
      </c>
      <c r="AM37" s="189">
        <f t="shared" si="42"/>
        <v>0</v>
      </c>
      <c r="AN37" s="189">
        <f t="shared" si="42"/>
        <v>0</v>
      </c>
      <c r="AO37" s="189">
        <f t="shared" si="42"/>
        <v>0</v>
      </c>
      <c r="AP37" s="189">
        <f t="shared" si="42"/>
        <v>0</v>
      </c>
      <c r="AQ37" s="189">
        <f t="shared" si="42"/>
        <v>0</v>
      </c>
      <c r="AR37" s="189">
        <f t="shared" si="42"/>
        <v>0</v>
      </c>
      <c r="AS37" s="189">
        <f t="shared" si="42"/>
        <v>0</v>
      </c>
      <c r="AT37" s="189">
        <f t="shared" ref="AT37:BA52" si="43">IF(COLUMN()-13=$M37,$D37,0)</f>
        <v>0</v>
      </c>
      <c r="AU37" s="189">
        <f t="shared" si="43"/>
        <v>0</v>
      </c>
      <c r="AV37" s="189">
        <f t="shared" si="43"/>
        <v>0</v>
      </c>
      <c r="AW37" s="189">
        <f t="shared" si="43"/>
        <v>0</v>
      </c>
      <c r="AX37" s="189">
        <f t="shared" si="43"/>
        <v>0</v>
      </c>
      <c r="AY37" s="189">
        <f t="shared" si="43"/>
        <v>0</v>
      </c>
      <c r="AZ37" s="189">
        <f t="shared" si="43"/>
        <v>0</v>
      </c>
      <c r="BA37" s="189">
        <f t="shared" si="43"/>
        <v>0</v>
      </c>
      <c r="BB37" s="189">
        <f t="shared" ref="BB37:BQ45" si="44">IF(COLUMN()-53=$M37,$L37,0)</f>
        <v>0</v>
      </c>
      <c r="BC37" s="189">
        <f t="shared" si="44"/>
        <v>0</v>
      </c>
      <c r="BD37" s="189">
        <f t="shared" si="44"/>
        <v>0</v>
      </c>
      <c r="BE37" s="189">
        <f t="shared" si="44"/>
        <v>0</v>
      </c>
      <c r="BF37" s="189">
        <f t="shared" si="44"/>
        <v>0</v>
      </c>
      <c r="BG37" s="189">
        <f t="shared" si="44"/>
        <v>0</v>
      </c>
      <c r="BH37" s="189">
        <f t="shared" si="44"/>
        <v>0</v>
      </c>
      <c r="BI37" s="189">
        <f t="shared" si="44"/>
        <v>0</v>
      </c>
      <c r="BJ37" s="189">
        <f t="shared" si="44"/>
        <v>0</v>
      </c>
      <c r="BK37" s="189">
        <f t="shared" si="44"/>
        <v>0</v>
      </c>
      <c r="BL37" s="189">
        <f t="shared" si="44"/>
        <v>0</v>
      </c>
      <c r="BM37" s="189">
        <f t="shared" si="44"/>
        <v>0</v>
      </c>
      <c r="BN37" s="189">
        <f t="shared" si="44"/>
        <v>0</v>
      </c>
      <c r="BO37" s="189">
        <f t="shared" si="44"/>
        <v>0</v>
      </c>
      <c r="BP37" s="189">
        <f t="shared" si="44"/>
        <v>0</v>
      </c>
      <c r="BQ37" s="189">
        <f t="shared" si="44"/>
        <v>0</v>
      </c>
      <c r="BR37" s="189">
        <f t="shared" ref="BR37:CG45" si="45">IF(COLUMN()-53=$M37,$L37,0)</f>
        <v>0</v>
      </c>
      <c r="BS37" s="189">
        <f t="shared" si="45"/>
        <v>0</v>
      </c>
      <c r="BT37" s="189">
        <f t="shared" si="45"/>
        <v>0</v>
      </c>
      <c r="BU37" s="189">
        <f t="shared" si="45"/>
        <v>0</v>
      </c>
      <c r="BV37" s="189">
        <f t="shared" si="45"/>
        <v>0</v>
      </c>
      <c r="BW37" s="189">
        <f t="shared" si="45"/>
        <v>0</v>
      </c>
      <c r="BX37" s="189">
        <f t="shared" si="45"/>
        <v>0</v>
      </c>
      <c r="BY37" s="189">
        <f t="shared" si="45"/>
        <v>0</v>
      </c>
      <c r="BZ37" s="189">
        <f t="shared" si="45"/>
        <v>0</v>
      </c>
      <c r="CA37" s="189">
        <f t="shared" si="45"/>
        <v>0</v>
      </c>
      <c r="CB37" s="189">
        <f t="shared" si="45"/>
        <v>0</v>
      </c>
      <c r="CC37" s="189">
        <f t="shared" si="45"/>
        <v>0</v>
      </c>
      <c r="CD37" s="189">
        <f t="shared" si="45"/>
        <v>0</v>
      </c>
      <c r="CE37" s="189">
        <f t="shared" si="45"/>
        <v>0</v>
      </c>
      <c r="CF37" s="189">
        <f t="shared" si="45"/>
        <v>0</v>
      </c>
      <c r="CG37" s="189">
        <f t="shared" si="45"/>
        <v>0</v>
      </c>
      <c r="CH37" s="189">
        <f t="shared" ref="CH37:CO45" si="46">IF(COLUMN()-53=$M37,$L37,0)</f>
        <v>0</v>
      </c>
      <c r="CI37" s="189">
        <f t="shared" si="46"/>
        <v>0</v>
      </c>
      <c r="CJ37" s="189">
        <f t="shared" si="46"/>
        <v>0</v>
      </c>
      <c r="CK37" s="189">
        <f t="shared" si="46"/>
        <v>0</v>
      </c>
      <c r="CL37" s="189">
        <f t="shared" si="46"/>
        <v>0</v>
      </c>
      <c r="CM37" s="189">
        <f t="shared" si="46"/>
        <v>0</v>
      </c>
      <c r="CN37" s="189">
        <f t="shared" si="46"/>
        <v>0</v>
      </c>
      <c r="CO37" s="189">
        <f t="shared" si="46"/>
        <v>0</v>
      </c>
      <c r="CP37">
        <f ca="1">IF(Eingabetabelle!$K$4="X",INDIRECT(ADDRESS(10,16,1,1,CONCATENATE($A37,"_",$B37))),Eingabetabelle!$H34)</f>
        <v>0</v>
      </c>
      <c r="CQ37" t="str">
        <f ca="1">IF($CP37=Daten!$AP$3,CONCATENATE($A37,"_",$B37),"")</f>
        <v/>
      </c>
      <c r="CR37" t="str">
        <f ca="1">IF($CP37=Daten!$AP$4,CONCATENATE($A37,"_",$B37),"")</f>
        <v/>
      </c>
      <c r="CS37" t="str">
        <f ca="1">IF($CP37=Daten!$AP$5,CONCATENATE($A37,"_",$B37),"")</f>
        <v/>
      </c>
      <c r="CU37">
        <f t="shared" ref="CU37:CU45" ca="1" si="47">IF(CQ37&lt;&gt;"",D37*INDIRECT(ADDRESS(9,7,1,0,CQ37),FALSE),0)</f>
        <v>0</v>
      </c>
      <c r="CV37">
        <f t="shared" ref="CV37:CV45" ca="1" si="48">IF(CQ37&lt;&gt;"",D37,0)</f>
        <v>0</v>
      </c>
      <c r="CW37">
        <f t="shared" ref="CW37:CW45" ca="1" si="49">IF(CR37&lt;&gt;"",D37,0)</f>
        <v>0</v>
      </c>
    </row>
    <row r="38" spans="1:101" ht="15">
      <c r="A38" s="32" t="str">
        <f>Eingabetabelle!A35</f>
        <v>DG</v>
      </c>
      <c r="B38" s="32" t="str">
        <f>Eingabetabelle!B35</f>
        <v>Raum_2</v>
      </c>
      <c r="C38" s="32" t="str">
        <f ca="1">IF(Eingabetabelle!$K$4="X",INDIRECT(ADDRESS(7,14,1,1,CONCATENATE($A38,"_",$B38))),Eingabetabelle!$C35)</f>
        <v>Testraum</v>
      </c>
      <c r="D38" s="145">
        <f ca="1">IF(Eingabetabelle!$K$4="X",INDIRECT(ADDRESS(54,6,1,1,CONCATENATE($A38,"_",$B38))),Eingabetabelle!$H35)</f>
        <v>0</v>
      </c>
      <c r="E38" s="31" t="s">
        <v>334</v>
      </c>
      <c r="F38" s="31">
        <v>1</v>
      </c>
      <c r="G38" s="32" t="e">
        <f ca="1">INDIRECT(ADDRESS(MATCH($E38,'Daten Lueftung'!$A$3:$A$30,0)+2,2,1,1,"Daten Lueftung"))</f>
        <v>#N/A</v>
      </c>
      <c r="H38" s="31" t="s">
        <v>335</v>
      </c>
      <c r="I38" s="31">
        <v>1</v>
      </c>
      <c r="J38" s="32" t="e">
        <f ca="1">INDIRECT(ADDRESS(MATCH($H38,'Daten Lueftung'!$A$3:$A$30,0)+2,2,1,1,"Daten Lueftung"))</f>
        <v>#N/A</v>
      </c>
      <c r="K38" s="32" t="e">
        <f t="shared" ca="1" si="39"/>
        <v>#N/A</v>
      </c>
      <c r="L38" s="32" t="e">
        <f t="shared" ca="1" si="40"/>
        <v>#N/A</v>
      </c>
      <c r="M38" s="31"/>
      <c r="N38" s="189">
        <f t="shared" si="41"/>
        <v>0</v>
      </c>
      <c r="O38" s="189">
        <f t="shared" si="41"/>
        <v>0</v>
      </c>
      <c r="P38" s="189">
        <f t="shared" si="41"/>
        <v>0</v>
      </c>
      <c r="Q38" s="189">
        <f t="shared" si="41"/>
        <v>0</v>
      </c>
      <c r="R38" s="189">
        <f t="shared" si="41"/>
        <v>0</v>
      </c>
      <c r="S38" s="189">
        <f t="shared" si="41"/>
        <v>0</v>
      </c>
      <c r="T38" s="189">
        <f t="shared" si="41"/>
        <v>0</v>
      </c>
      <c r="U38" s="189">
        <f t="shared" si="41"/>
        <v>0</v>
      </c>
      <c r="V38" s="189">
        <f t="shared" si="41"/>
        <v>0</v>
      </c>
      <c r="W38" s="189">
        <f t="shared" si="41"/>
        <v>0</v>
      </c>
      <c r="X38" s="189">
        <f t="shared" si="41"/>
        <v>0</v>
      </c>
      <c r="Y38" s="189">
        <f t="shared" si="41"/>
        <v>0</v>
      </c>
      <c r="Z38" s="189">
        <f t="shared" si="41"/>
        <v>0</v>
      </c>
      <c r="AA38" s="189">
        <f t="shared" si="41"/>
        <v>0</v>
      </c>
      <c r="AB38" s="189">
        <f t="shared" si="41"/>
        <v>0</v>
      </c>
      <c r="AC38" s="189">
        <f t="shared" si="41"/>
        <v>0</v>
      </c>
      <c r="AD38" s="189">
        <f t="shared" si="42"/>
        <v>0</v>
      </c>
      <c r="AE38" s="189">
        <f t="shared" si="42"/>
        <v>0</v>
      </c>
      <c r="AF38" s="189">
        <f t="shared" si="42"/>
        <v>0</v>
      </c>
      <c r="AG38" s="189">
        <f t="shared" si="42"/>
        <v>0</v>
      </c>
      <c r="AH38" s="189">
        <f t="shared" si="42"/>
        <v>0</v>
      </c>
      <c r="AI38" s="189">
        <f t="shared" si="42"/>
        <v>0</v>
      </c>
      <c r="AJ38" s="189">
        <f t="shared" si="42"/>
        <v>0</v>
      </c>
      <c r="AK38" s="189">
        <f t="shared" si="42"/>
        <v>0</v>
      </c>
      <c r="AL38" s="189">
        <f t="shared" si="42"/>
        <v>0</v>
      </c>
      <c r="AM38" s="189">
        <f t="shared" si="42"/>
        <v>0</v>
      </c>
      <c r="AN38" s="189">
        <f t="shared" si="42"/>
        <v>0</v>
      </c>
      <c r="AO38" s="189">
        <f t="shared" si="42"/>
        <v>0</v>
      </c>
      <c r="AP38" s="189">
        <f t="shared" si="42"/>
        <v>0</v>
      </c>
      <c r="AQ38" s="189">
        <f t="shared" si="42"/>
        <v>0</v>
      </c>
      <c r="AR38" s="189">
        <f t="shared" si="42"/>
        <v>0</v>
      </c>
      <c r="AS38" s="189">
        <f t="shared" si="42"/>
        <v>0</v>
      </c>
      <c r="AT38" s="189">
        <f t="shared" si="43"/>
        <v>0</v>
      </c>
      <c r="AU38" s="189">
        <f t="shared" si="43"/>
        <v>0</v>
      </c>
      <c r="AV38" s="189">
        <f t="shared" si="43"/>
        <v>0</v>
      </c>
      <c r="AW38" s="189">
        <f t="shared" si="43"/>
        <v>0</v>
      </c>
      <c r="AX38" s="189">
        <f t="shared" si="43"/>
        <v>0</v>
      </c>
      <c r="AY38" s="189">
        <f t="shared" si="43"/>
        <v>0</v>
      </c>
      <c r="AZ38" s="189">
        <f t="shared" si="43"/>
        <v>0</v>
      </c>
      <c r="BA38" s="189">
        <f t="shared" si="43"/>
        <v>0</v>
      </c>
      <c r="BB38" s="189">
        <f t="shared" si="44"/>
        <v>0</v>
      </c>
      <c r="BC38" s="189">
        <f t="shared" si="44"/>
        <v>0</v>
      </c>
      <c r="BD38" s="189">
        <f t="shared" si="44"/>
        <v>0</v>
      </c>
      <c r="BE38" s="189">
        <f t="shared" si="44"/>
        <v>0</v>
      </c>
      <c r="BF38" s="189">
        <f t="shared" si="44"/>
        <v>0</v>
      </c>
      <c r="BG38" s="189">
        <f t="shared" si="44"/>
        <v>0</v>
      </c>
      <c r="BH38" s="189">
        <f t="shared" si="44"/>
        <v>0</v>
      </c>
      <c r="BI38" s="189">
        <f t="shared" si="44"/>
        <v>0</v>
      </c>
      <c r="BJ38" s="189">
        <f t="shared" si="44"/>
        <v>0</v>
      </c>
      <c r="BK38" s="189">
        <f t="shared" si="44"/>
        <v>0</v>
      </c>
      <c r="BL38" s="189">
        <f t="shared" si="44"/>
        <v>0</v>
      </c>
      <c r="BM38" s="189">
        <f t="shared" si="44"/>
        <v>0</v>
      </c>
      <c r="BN38" s="189">
        <f t="shared" si="44"/>
        <v>0</v>
      </c>
      <c r="BO38" s="189">
        <f t="shared" si="44"/>
        <v>0</v>
      </c>
      <c r="BP38" s="189">
        <f t="shared" si="44"/>
        <v>0</v>
      </c>
      <c r="BQ38" s="189">
        <f t="shared" si="44"/>
        <v>0</v>
      </c>
      <c r="BR38" s="189">
        <f t="shared" si="45"/>
        <v>0</v>
      </c>
      <c r="BS38" s="189">
        <f t="shared" si="45"/>
        <v>0</v>
      </c>
      <c r="BT38" s="189">
        <f t="shared" si="45"/>
        <v>0</v>
      </c>
      <c r="BU38" s="189">
        <f t="shared" si="45"/>
        <v>0</v>
      </c>
      <c r="BV38" s="189">
        <f t="shared" si="45"/>
        <v>0</v>
      </c>
      <c r="BW38" s="189">
        <f t="shared" si="45"/>
        <v>0</v>
      </c>
      <c r="BX38" s="189">
        <f t="shared" si="45"/>
        <v>0</v>
      </c>
      <c r="BY38" s="189">
        <f t="shared" si="45"/>
        <v>0</v>
      </c>
      <c r="BZ38" s="189">
        <f t="shared" si="45"/>
        <v>0</v>
      </c>
      <c r="CA38" s="189">
        <f t="shared" si="45"/>
        <v>0</v>
      </c>
      <c r="CB38" s="189">
        <f t="shared" si="45"/>
        <v>0</v>
      </c>
      <c r="CC38" s="189">
        <f t="shared" si="45"/>
        <v>0</v>
      </c>
      <c r="CD38" s="189">
        <f t="shared" si="45"/>
        <v>0</v>
      </c>
      <c r="CE38" s="189">
        <f t="shared" si="45"/>
        <v>0</v>
      </c>
      <c r="CF38" s="189">
        <f t="shared" si="45"/>
        <v>0</v>
      </c>
      <c r="CG38" s="189">
        <f t="shared" si="45"/>
        <v>0</v>
      </c>
      <c r="CH38" s="189">
        <f t="shared" si="46"/>
        <v>0</v>
      </c>
      <c r="CI38" s="189">
        <f t="shared" si="46"/>
        <v>0</v>
      </c>
      <c r="CJ38" s="189">
        <f t="shared" si="46"/>
        <v>0</v>
      </c>
      <c r="CK38" s="189">
        <f t="shared" si="46"/>
        <v>0</v>
      </c>
      <c r="CL38" s="189">
        <f t="shared" si="46"/>
        <v>0</v>
      </c>
      <c r="CM38" s="189">
        <f t="shared" si="46"/>
        <v>0</v>
      </c>
      <c r="CN38" s="189">
        <f t="shared" si="46"/>
        <v>0</v>
      </c>
      <c r="CO38" s="189">
        <f t="shared" si="46"/>
        <v>0</v>
      </c>
      <c r="CP38">
        <f ca="1">IF(Eingabetabelle!$K$4="X",INDIRECT(ADDRESS(10,16,1,1,CONCATENATE($A38,"_",$B38))),Eingabetabelle!$H35)</f>
        <v>0</v>
      </c>
      <c r="CQ38" t="str">
        <f ca="1">IF($CP38=Daten!$AP$3,CONCATENATE($A38,"_",$B38),"")</f>
        <v/>
      </c>
      <c r="CR38" t="str">
        <f ca="1">IF($CP38=Daten!$AP$4,CONCATENATE($A38,"_",$B38),"")</f>
        <v/>
      </c>
      <c r="CS38" t="str">
        <f ca="1">IF($CP38=Daten!$AP$5,CONCATENATE($A38,"_",$B38),"")</f>
        <v/>
      </c>
      <c r="CU38">
        <f t="shared" ca="1" si="47"/>
        <v>0</v>
      </c>
      <c r="CV38">
        <f t="shared" ca="1" si="48"/>
        <v>0</v>
      </c>
      <c r="CW38">
        <f t="shared" ca="1" si="49"/>
        <v>0</v>
      </c>
    </row>
    <row r="39" spans="1:101" ht="15">
      <c r="A39" s="32" t="str">
        <f>Eingabetabelle!A36</f>
        <v>DG</v>
      </c>
      <c r="B39" s="32" t="str">
        <f>Eingabetabelle!B36</f>
        <v>Raum_3</v>
      </c>
      <c r="C39" s="32" t="str">
        <f ca="1">IF(Eingabetabelle!$K$4="X",INDIRECT(ADDRESS(7,14,1,1,CONCATENATE($A39,"_",$B39))),Eingabetabelle!$C36)</f>
        <v>Testraum</v>
      </c>
      <c r="D39" s="145">
        <f ca="1">IF(Eingabetabelle!$K$4="X",INDIRECT(ADDRESS(54,6,1,1,CONCATENATE($A39,"_",$B39))),Eingabetabelle!$H36)</f>
        <v>0</v>
      </c>
      <c r="E39" s="31" t="s">
        <v>334</v>
      </c>
      <c r="F39" s="31">
        <v>1</v>
      </c>
      <c r="G39" s="32" t="e">
        <f ca="1">INDIRECT(ADDRESS(MATCH($E39,'Daten Lueftung'!$A$3:$A$30,0)+2,2,1,1,"Daten Lueftung"))</f>
        <v>#N/A</v>
      </c>
      <c r="H39" s="31" t="s">
        <v>335</v>
      </c>
      <c r="I39" s="31">
        <v>1</v>
      </c>
      <c r="J39" s="32" t="e">
        <f ca="1">INDIRECT(ADDRESS(MATCH($H39,'Daten Lueftung'!$A$3:$A$30,0)+2,2,1,1,"Daten Lueftung"))</f>
        <v>#N/A</v>
      </c>
      <c r="K39" s="32" t="e">
        <f t="shared" ca="1" si="39"/>
        <v>#N/A</v>
      </c>
      <c r="L39" s="32" t="e">
        <f t="shared" ca="1" si="40"/>
        <v>#N/A</v>
      </c>
      <c r="M39" s="31"/>
      <c r="N39" s="189">
        <f t="shared" si="41"/>
        <v>0</v>
      </c>
      <c r="O39" s="189">
        <f t="shared" si="41"/>
        <v>0</v>
      </c>
      <c r="P39" s="189">
        <f t="shared" si="41"/>
        <v>0</v>
      </c>
      <c r="Q39" s="189">
        <f t="shared" si="41"/>
        <v>0</v>
      </c>
      <c r="R39" s="189">
        <f t="shared" si="41"/>
        <v>0</v>
      </c>
      <c r="S39" s="189">
        <f t="shared" si="41"/>
        <v>0</v>
      </c>
      <c r="T39" s="189">
        <f t="shared" si="41"/>
        <v>0</v>
      </c>
      <c r="U39" s="189">
        <f t="shared" si="41"/>
        <v>0</v>
      </c>
      <c r="V39" s="189">
        <f t="shared" si="41"/>
        <v>0</v>
      </c>
      <c r="W39" s="189">
        <f t="shared" si="41"/>
        <v>0</v>
      </c>
      <c r="X39" s="189">
        <f t="shared" si="41"/>
        <v>0</v>
      </c>
      <c r="Y39" s="189">
        <f t="shared" si="41"/>
        <v>0</v>
      </c>
      <c r="Z39" s="189">
        <f t="shared" si="41"/>
        <v>0</v>
      </c>
      <c r="AA39" s="189">
        <f t="shared" si="41"/>
        <v>0</v>
      </c>
      <c r="AB39" s="189">
        <f t="shared" si="41"/>
        <v>0</v>
      </c>
      <c r="AC39" s="189">
        <f t="shared" si="41"/>
        <v>0</v>
      </c>
      <c r="AD39" s="189">
        <f t="shared" si="42"/>
        <v>0</v>
      </c>
      <c r="AE39" s="189">
        <f t="shared" si="42"/>
        <v>0</v>
      </c>
      <c r="AF39" s="189">
        <f t="shared" si="42"/>
        <v>0</v>
      </c>
      <c r="AG39" s="189">
        <f t="shared" si="42"/>
        <v>0</v>
      </c>
      <c r="AH39" s="189">
        <f t="shared" si="42"/>
        <v>0</v>
      </c>
      <c r="AI39" s="189">
        <f t="shared" si="42"/>
        <v>0</v>
      </c>
      <c r="AJ39" s="189">
        <f t="shared" si="42"/>
        <v>0</v>
      </c>
      <c r="AK39" s="189">
        <f t="shared" si="42"/>
        <v>0</v>
      </c>
      <c r="AL39" s="189">
        <f t="shared" si="42"/>
        <v>0</v>
      </c>
      <c r="AM39" s="189">
        <f t="shared" si="42"/>
        <v>0</v>
      </c>
      <c r="AN39" s="189">
        <f t="shared" si="42"/>
        <v>0</v>
      </c>
      <c r="AO39" s="189">
        <f t="shared" si="42"/>
        <v>0</v>
      </c>
      <c r="AP39" s="189">
        <f t="shared" si="42"/>
        <v>0</v>
      </c>
      <c r="AQ39" s="189">
        <f t="shared" si="42"/>
        <v>0</v>
      </c>
      <c r="AR39" s="189">
        <f t="shared" si="42"/>
        <v>0</v>
      </c>
      <c r="AS39" s="189">
        <f t="shared" si="42"/>
        <v>0</v>
      </c>
      <c r="AT39" s="189">
        <f t="shared" si="43"/>
        <v>0</v>
      </c>
      <c r="AU39" s="189">
        <f t="shared" si="43"/>
        <v>0</v>
      </c>
      <c r="AV39" s="189">
        <f t="shared" si="43"/>
        <v>0</v>
      </c>
      <c r="AW39" s="189">
        <f t="shared" si="43"/>
        <v>0</v>
      </c>
      <c r="AX39" s="189">
        <f t="shared" si="43"/>
        <v>0</v>
      </c>
      <c r="AY39" s="189">
        <f t="shared" si="43"/>
        <v>0</v>
      </c>
      <c r="AZ39" s="189">
        <f t="shared" si="43"/>
        <v>0</v>
      </c>
      <c r="BA39" s="189">
        <f t="shared" si="43"/>
        <v>0</v>
      </c>
      <c r="BB39" s="189">
        <f t="shared" si="44"/>
        <v>0</v>
      </c>
      <c r="BC39" s="189">
        <f t="shared" si="44"/>
        <v>0</v>
      </c>
      <c r="BD39" s="189">
        <f t="shared" si="44"/>
        <v>0</v>
      </c>
      <c r="BE39" s="189">
        <f t="shared" si="44"/>
        <v>0</v>
      </c>
      <c r="BF39" s="189">
        <f t="shared" si="44"/>
        <v>0</v>
      </c>
      <c r="BG39" s="189">
        <f t="shared" si="44"/>
        <v>0</v>
      </c>
      <c r="BH39" s="189">
        <f t="shared" si="44"/>
        <v>0</v>
      </c>
      <c r="BI39" s="189">
        <f t="shared" si="44"/>
        <v>0</v>
      </c>
      <c r="BJ39" s="189">
        <f t="shared" si="44"/>
        <v>0</v>
      </c>
      <c r="BK39" s="189">
        <f t="shared" si="44"/>
        <v>0</v>
      </c>
      <c r="BL39" s="189">
        <f t="shared" si="44"/>
        <v>0</v>
      </c>
      <c r="BM39" s="189">
        <f t="shared" si="44"/>
        <v>0</v>
      </c>
      <c r="BN39" s="189">
        <f t="shared" si="44"/>
        <v>0</v>
      </c>
      <c r="BO39" s="189">
        <f t="shared" si="44"/>
        <v>0</v>
      </c>
      <c r="BP39" s="189">
        <f t="shared" si="44"/>
        <v>0</v>
      </c>
      <c r="BQ39" s="189">
        <f t="shared" si="44"/>
        <v>0</v>
      </c>
      <c r="BR39" s="189">
        <f t="shared" si="45"/>
        <v>0</v>
      </c>
      <c r="BS39" s="189">
        <f t="shared" si="45"/>
        <v>0</v>
      </c>
      <c r="BT39" s="189">
        <f t="shared" si="45"/>
        <v>0</v>
      </c>
      <c r="BU39" s="189">
        <f t="shared" si="45"/>
        <v>0</v>
      </c>
      <c r="BV39" s="189">
        <f t="shared" si="45"/>
        <v>0</v>
      </c>
      <c r="BW39" s="189">
        <f t="shared" si="45"/>
        <v>0</v>
      </c>
      <c r="BX39" s="189">
        <f t="shared" si="45"/>
        <v>0</v>
      </c>
      <c r="BY39" s="189">
        <f t="shared" si="45"/>
        <v>0</v>
      </c>
      <c r="BZ39" s="189">
        <f t="shared" si="45"/>
        <v>0</v>
      </c>
      <c r="CA39" s="189">
        <f t="shared" si="45"/>
        <v>0</v>
      </c>
      <c r="CB39" s="189">
        <f t="shared" si="45"/>
        <v>0</v>
      </c>
      <c r="CC39" s="189">
        <f t="shared" si="45"/>
        <v>0</v>
      </c>
      <c r="CD39" s="189">
        <f t="shared" si="45"/>
        <v>0</v>
      </c>
      <c r="CE39" s="189">
        <f t="shared" si="45"/>
        <v>0</v>
      </c>
      <c r="CF39" s="189">
        <f t="shared" si="45"/>
        <v>0</v>
      </c>
      <c r="CG39" s="189">
        <f t="shared" si="45"/>
        <v>0</v>
      </c>
      <c r="CH39" s="189">
        <f t="shared" si="46"/>
        <v>0</v>
      </c>
      <c r="CI39" s="189">
        <f t="shared" si="46"/>
        <v>0</v>
      </c>
      <c r="CJ39" s="189">
        <f t="shared" si="46"/>
        <v>0</v>
      </c>
      <c r="CK39" s="189">
        <f t="shared" si="46"/>
        <v>0</v>
      </c>
      <c r="CL39" s="189">
        <f t="shared" si="46"/>
        <v>0</v>
      </c>
      <c r="CM39" s="189">
        <f t="shared" si="46"/>
        <v>0</v>
      </c>
      <c r="CN39" s="189">
        <f t="shared" si="46"/>
        <v>0</v>
      </c>
      <c r="CO39" s="189">
        <f t="shared" si="46"/>
        <v>0</v>
      </c>
      <c r="CP39">
        <f ca="1">IF(Eingabetabelle!$K$4="X",INDIRECT(ADDRESS(10,16,1,1,CONCATENATE($A39,"_",$B39))),Eingabetabelle!$H36)</f>
        <v>0</v>
      </c>
      <c r="CQ39" t="str">
        <f ca="1">IF($CP39=Daten!$AP$3,CONCATENATE($A39,"_",$B39),"")</f>
        <v/>
      </c>
      <c r="CR39" t="str">
        <f ca="1">IF($CP39=Daten!$AP$4,CONCATENATE($A39,"_",$B39),"")</f>
        <v/>
      </c>
      <c r="CS39" t="str">
        <f ca="1">IF($CP39=Daten!$AP$5,CONCATENATE($A39,"_",$B39),"")</f>
        <v/>
      </c>
      <c r="CU39">
        <f t="shared" ca="1" si="47"/>
        <v>0</v>
      </c>
      <c r="CV39">
        <f t="shared" ca="1" si="48"/>
        <v>0</v>
      </c>
      <c r="CW39">
        <f t="shared" ca="1" si="49"/>
        <v>0</v>
      </c>
    </row>
    <row r="40" spans="1:101" ht="15">
      <c r="A40" s="32" t="str">
        <f>Eingabetabelle!A37</f>
        <v>DG</v>
      </c>
      <c r="B40" s="32" t="str">
        <f>Eingabetabelle!B37</f>
        <v>Raum_4</v>
      </c>
      <c r="C40" s="32" t="str">
        <f ca="1">IF(Eingabetabelle!$K$4="X",INDIRECT(ADDRESS(7,14,1,1,CONCATENATE($A40,"_",$B40))),Eingabetabelle!$C37)</f>
        <v>Testraum</v>
      </c>
      <c r="D40" s="145">
        <f ca="1">IF(Eingabetabelle!$K$4="X",INDIRECT(ADDRESS(54,6,1,1,CONCATENATE($A40,"_",$B40))),Eingabetabelle!$H37)</f>
        <v>0</v>
      </c>
      <c r="E40" s="31" t="s">
        <v>334</v>
      </c>
      <c r="F40" s="31">
        <v>1</v>
      </c>
      <c r="G40" s="32" t="e">
        <f ca="1">INDIRECT(ADDRESS(MATCH($E40,'Daten Lueftung'!$A$3:$A$30,0)+2,2,1,1,"Daten Lueftung"))</f>
        <v>#N/A</v>
      </c>
      <c r="H40" s="31" t="s">
        <v>335</v>
      </c>
      <c r="I40" s="31">
        <v>1</v>
      </c>
      <c r="J40" s="32" t="e">
        <f ca="1">INDIRECT(ADDRESS(MATCH($H40,'Daten Lueftung'!$A$3:$A$30,0)+2,2,1,1,"Daten Lueftung"))</f>
        <v>#N/A</v>
      </c>
      <c r="K40" s="32" t="e">
        <f t="shared" ca="1" si="39"/>
        <v>#N/A</v>
      </c>
      <c r="L40" s="32" t="e">
        <f t="shared" ca="1" si="40"/>
        <v>#N/A</v>
      </c>
      <c r="M40" s="31"/>
      <c r="N40" s="189">
        <f t="shared" si="41"/>
        <v>0</v>
      </c>
      <c r="O40" s="189">
        <f t="shared" si="41"/>
        <v>0</v>
      </c>
      <c r="P40" s="189">
        <f t="shared" si="41"/>
        <v>0</v>
      </c>
      <c r="Q40" s="189">
        <f t="shared" si="41"/>
        <v>0</v>
      </c>
      <c r="R40" s="189">
        <f t="shared" si="41"/>
        <v>0</v>
      </c>
      <c r="S40" s="189">
        <f t="shared" si="41"/>
        <v>0</v>
      </c>
      <c r="T40" s="189">
        <f t="shared" si="41"/>
        <v>0</v>
      </c>
      <c r="U40" s="189">
        <f t="shared" si="41"/>
        <v>0</v>
      </c>
      <c r="V40" s="189">
        <f t="shared" si="41"/>
        <v>0</v>
      </c>
      <c r="W40" s="189">
        <f t="shared" si="41"/>
        <v>0</v>
      </c>
      <c r="X40" s="189">
        <f t="shared" si="41"/>
        <v>0</v>
      </c>
      <c r="Y40" s="189">
        <f t="shared" si="41"/>
        <v>0</v>
      </c>
      <c r="Z40" s="189">
        <f t="shared" si="41"/>
        <v>0</v>
      </c>
      <c r="AA40" s="189">
        <f t="shared" si="41"/>
        <v>0</v>
      </c>
      <c r="AB40" s="189">
        <f t="shared" si="41"/>
        <v>0</v>
      </c>
      <c r="AC40" s="189">
        <f t="shared" si="41"/>
        <v>0</v>
      </c>
      <c r="AD40" s="189">
        <f t="shared" si="42"/>
        <v>0</v>
      </c>
      <c r="AE40" s="189">
        <f t="shared" si="42"/>
        <v>0</v>
      </c>
      <c r="AF40" s="189">
        <f t="shared" si="42"/>
        <v>0</v>
      </c>
      <c r="AG40" s="189">
        <f t="shared" si="42"/>
        <v>0</v>
      </c>
      <c r="AH40" s="189">
        <f t="shared" si="42"/>
        <v>0</v>
      </c>
      <c r="AI40" s="189">
        <f t="shared" si="42"/>
        <v>0</v>
      </c>
      <c r="AJ40" s="189">
        <f t="shared" si="42"/>
        <v>0</v>
      </c>
      <c r="AK40" s="189">
        <f t="shared" si="42"/>
        <v>0</v>
      </c>
      <c r="AL40" s="189">
        <f t="shared" si="42"/>
        <v>0</v>
      </c>
      <c r="AM40" s="189">
        <f t="shared" si="42"/>
        <v>0</v>
      </c>
      <c r="AN40" s="189">
        <f t="shared" si="42"/>
        <v>0</v>
      </c>
      <c r="AO40" s="189">
        <f t="shared" si="42"/>
        <v>0</v>
      </c>
      <c r="AP40" s="189">
        <f t="shared" si="42"/>
        <v>0</v>
      </c>
      <c r="AQ40" s="189">
        <f t="shared" si="42"/>
        <v>0</v>
      </c>
      <c r="AR40" s="189">
        <f t="shared" si="42"/>
        <v>0</v>
      </c>
      <c r="AS40" s="189">
        <f t="shared" si="42"/>
        <v>0</v>
      </c>
      <c r="AT40" s="189">
        <f t="shared" si="43"/>
        <v>0</v>
      </c>
      <c r="AU40" s="189">
        <f t="shared" si="43"/>
        <v>0</v>
      </c>
      <c r="AV40" s="189">
        <f t="shared" si="43"/>
        <v>0</v>
      </c>
      <c r="AW40" s="189">
        <f t="shared" si="43"/>
        <v>0</v>
      </c>
      <c r="AX40" s="189">
        <f t="shared" si="43"/>
        <v>0</v>
      </c>
      <c r="AY40" s="189">
        <f t="shared" si="43"/>
        <v>0</v>
      </c>
      <c r="AZ40" s="189">
        <f t="shared" si="43"/>
        <v>0</v>
      </c>
      <c r="BA40" s="189">
        <f t="shared" si="43"/>
        <v>0</v>
      </c>
      <c r="BB40" s="189">
        <f t="shared" si="44"/>
        <v>0</v>
      </c>
      <c r="BC40" s="189">
        <f t="shared" si="44"/>
        <v>0</v>
      </c>
      <c r="BD40" s="189">
        <f t="shared" si="44"/>
        <v>0</v>
      </c>
      <c r="BE40" s="189">
        <f t="shared" si="44"/>
        <v>0</v>
      </c>
      <c r="BF40" s="189">
        <f t="shared" si="44"/>
        <v>0</v>
      </c>
      <c r="BG40" s="189">
        <f t="shared" si="44"/>
        <v>0</v>
      </c>
      <c r="BH40" s="189">
        <f t="shared" si="44"/>
        <v>0</v>
      </c>
      <c r="BI40" s="189">
        <f t="shared" si="44"/>
        <v>0</v>
      </c>
      <c r="BJ40" s="189">
        <f t="shared" si="44"/>
        <v>0</v>
      </c>
      <c r="BK40" s="189">
        <f t="shared" si="44"/>
        <v>0</v>
      </c>
      <c r="BL40" s="189">
        <f t="shared" si="44"/>
        <v>0</v>
      </c>
      <c r="BM40" s="189">
        <f t="shared" si="44"/>
        <v>0</v>
      </c>
      <c r="BN40" s="189">
        <f t="shared" si="44"/>
        <v>0</v>
      </c>
      <c r="BO40" s="189">
        <f t="shared" si="44"/>
        <v>0</v>
      </c>
      <c r="BP40" s="189">
        <f t="shared" si="44"/>
        <v>0</v>
      </c>
      <c r="BQ40" s="189">
        <f t="shared" si="44"/>
        <v>0</v>
      </c>
      <c r="BR40" s="189">
        <f t="shared" si="45"/>
        <v>0</v>
      </c>
      <c r="BS40" s="189">
        <f t="shared" si="45"/>
        <v>0</v>
      </c>
      <c r="BT40" s="189">
        <f t="shared" si="45"/>
        <v>0</v>
      </c>
      <c r="BU40" s="189">
        <f t="shared" si="45"/>
        <v>0</v>
      </c>
      <c r="BV40" s="189">
        <f t="shared" si="45"/>
        <v>0</v>
      </c>
      <c r="BW40" s="189">
        <f t="shared" si="45"/>
        <v>0</v>
      </c>
      <c r="BX40" s="189">
        <f t="shared" si="45"/>
        <v>0</v>
      </c>
      <c r="BY40" s="189">
        <f t="shared" si="45"/>
        <v>0</v>
      </c>
      <c r="BZ40" s="189">
        <f t="shared" si="45"/>
        <v>0</v>
      </c>
      <c r="CA40" s="189">
        <f t="shared" si="45"/>
        <v>0</v>
      </c>
      <c r="CB40" s="189">
        <f t="shared" si="45"/>
        <v>0</v>
      </c>
      <c r="CC40" s="189">
        <f t="shared" si="45"/>
        <v>0</v>
      </c>
      <c r="CD40" s="189">
        <f t="shared" si="45"/>
        <v>0</v>
      </c>
      <c r="CE40" s="189">
        <f t="shared" si="45"/>
        <v>0</v>
      </c>
      <c r="CF40" s="189">
        <f t="shared" si="45"/>
        <v>0</v>
      </c>
      <c r="CG40" s="189">
        <f t="shared" si="45"/>
        <v>0</v>
      </c>
      <c r="CH40" s="189">
        <f t="shared" si="46"/>
        <v>0</v>
      </c>
      <c r="CI40" s="189">
        <f t="shared" si="46"/>
        <v>0</v>
      </c>
      <c r="CJ40" s="189">
        <f t="shared" si="46"/>
        <v>0</v>
      </c>
      <c r="CK40" s="189">
        <f t="shared" si="46"/>
        <v>0</v>
      </c>
      <c r="CL40" s="189">
        <f t="shared" si="46"/>
        <v>0</v>
      </c>
      <c r="CM40" s="189">
        <f t="shared" si="46"/>
        <v>0</v>
      </c>
      <c r="CN40" s="189">
        <f t="shared" si="46"/>
        <v>0</v>
      </c>
      <c r="CO40" s="189">
        <f t="shared" si="46"/>
        <v>0</v>
      </c>
      <c r="CP40">
        <f ca="1">IF(Eingabetabelle!$K$4="X",INDIRECT(ADDRESS(10,16,1,1,CONCATENATE($A40,"_",$B40))),Eingabetabelle!$H37)</f>
        <v>0</v>
      </c>
      <c r="CQ40" t="str">
        <f ca="1">IF($CP40=Daten!$AP$3,CONCATENATE($A40,"_",$B40),"")</f>
        <v/>
      </c>
      <c r="CR40" t="str">
        <f ca="1">IF($CP40=Daten!$AP$4,CONCATENATE($A40,"_",$B40),"")</f>
        <v/>
      </c>
      <c r="CS40" t="str">
        <f ca="1">IF($CP40=Daten!$AP$5,CONCATENATE($A40,"_",$B40),"")</f>
        <v/>
      </c>
      <c r="CU40">
        <f t="shared" ca="1" si="47"/>
        <v>0</v>
      </c>
      <c r="CV40">
        <f t="shared" ca="1" si="48"/>
        <v>0</v>
      </c>
      <c r="CW40">
        <f t="shared" ca="1" si="49"/>
        <v>0</v>
      </c>
    </row>
    <row r="41" spans="1:101" ht="15">
      <c r="A41" s="32" t="str">
        <f>Eingabetabelle!A38</f>
        <v>DG</v>
      </c>
      <c r="B41" s="32" t="str">
        <f>Eingabetabelle!B38</f>
        <v>Raum_5</v>
      </c>
      <c r="C41" s="32" t="str">
        <f ca="1">IF(Eingabetabelle!$K$4="X",INDIRECT(ADDRESS(7,14,1,1,CONCATENATE($A41,"_",$B41))),Eingabetabelle!$C38)</f>
        <v>Testraum</v>
      </c>
      <c r="D41" s="145">
        <f ca="1">IF(Eingabetabelle!$K$4="X",INDIRECT(ADDRESS(54,6,1,1,CONCATENATE($A41,"_",$B41))),Eingabetabelle!$H38)</f>
        <v>0</v>
      </c>
      <c r="E41" s="31" t="s">
        <v>334</v>
      </c>
      <c r="F41" s="31">
        <v>1</v>
      </c>
      <c r="G41" s="32" t="e">
        <f ca="1">INDIRECT(ADDRESS(MATCH($E41,'Daten Lueftung'!$A$3:$A$30,0)+2,2,1,1,"Daten Lueftung"))</f>
        <v>#N/A</v>
      </c>
      <c r="H41" s="31" t="s">
        <v>335</v>
      </c>
      <c r="I41" s="31">
        <v>1</v>
      </c>
      <c r="J41" s="32" t="e">
        <f ca="1">INDIRECT(ADDRESS(MATCH($H41,'Daten Lueftung'!$A$3:$A$30,0)+2,2,1,1,"Daten Lueftung"))</f>
        <v>#N/A</v>
      </c>
      <c r="K41" s="32" t="e">
        <f t="shared" ca="1" si="39"/>
        <v>#N/A</v>
      </c>
      <c r="L41" s="32" t="e">
        <f t="shared" ca="1" si="40"/>
        <v>#N/A</v>
      </c>
      <c r="M41" s="31"/>
      <c r="N41" s="189">
        <f t="shared" si="41"/>
        <v>0</v>
      </c>
      <c r="O41" s="189">
        <f t="shared" si="41"/>
        <v>0</v>
      </c>
      <c r="P41" s="189">
        <f t="shared" si="41"/>
        <v>0</v>
      </c>
      <c r="Q41" s="189">
        <f t="shared" si="41"/>
        <v>0</v>
      </c>
      <c r="R41" s="189">
        <f t="shared" si="41"/>
        <v>0</v>
      </c>
      <c r="S41" s="189">
        <f t="shared" si="41"/>
        <v>0</v>
      </c>
      <c r="T41" s="189">
        <f t="shared" si="41"/>
        <v>0</v>
      </c>
      <c r="U41" s="189">
        <f t="shared" si="41"/>
        <v>0</v>
      </c>
      <c r="V41" s="189">
        <f t="shared" si="41"/>
        <v>0</v>
      </c>
      <c r="W41" s="189">
        <f t="shared" si="41"/>
        <v>0</v>
      </c>
      <c r="X41" s="189">
        <f t="shared" si="41"/>
        <v>0</v>
      </c>
      <c r="Y41" s="189">
        <f t="shared" si="41"/>
        <v>0</v>
      </c>
      <c r="Z41" s="189">
        <f t="shared" si="41"/>
        <v>0</v>
      </c>
      <c r="AA41" s="189">
        <f t="shared" si="41"/>
        <v>0</v>
      </c>
      <c r="AB41" s="189">
        <f t="shared" si="41"/>
        <v>0</v>
      </c>
      <c r="AC41" s="189">
        <f t="shared" si="41"/>
        <v>0</v>
      </c>
      <c r="AD41" s="189">
        <f t="shared" si="42"/>
        <v>0</v>
      </c>
      <c r="AE41" s="189">
        <f t="shared" si="42"/>
        <v>0</v>
      </c>
      <c r="AF41" s="189">
        <f t="shared" si="42"/>
        <v>0</v>
      </c>
      <c r="AG41" s="189">
        <f t="shared" si="42"/>
        <v>0</v>
      </c>
      <c r="AH41" s="189">
        <f t="shared" si="42"/>
        <v>0</v>
      </c>
      <c r="AI41" s="189">
        <f t="shared" si="42"/>
        <v>0</v>
      </c>
      <c r="AJ41" s="189">
        <f t="shared" si="42"/>
        <v>0</v>
      </c>
      <c r="AK41" s="189">
        <f t="shared" si="42"/>
        <v>0</v>
      </c>
      <c r="AL41" s="189">
        <f t="shared" si="42"/>
        <v>0</v>
      </c>
      <c r="AM41" s="189">
        <f t="shared" si="42"/>
        <v>0</v>
      </c>
      <c r="AN41" s="189">
        <f t="shared" si="42"/>
        <v>0</v>
      </c>
      <c r="AO41" s="189">
        <f t="shared" si="42"/>
        <v>0</v>
      </c>
      <c r="AP41" s="189">
        <f t="shared" si="42"/>
        <v>0</v>
      </c>
      <c r="AQ41" s="189">
        <f t="shared" si="42"/>
        <v>0</v>
      </c>
      <c r="AR41" s="189">
        <f t="shared" si="42"/>
        <v>0</v>
      </c>
      <c r="AS41" s="189">
        <f t="shared" si="42"/>
        <v>0</v>
      </c>
      <c r="AT41" s="189">
        <f t="shared" si="43"/>
        <v>0</v>
      </c>
      <c r="AU41" s="189">
        <f t="shared" si="43"/>
        <v>0</v>
      </c>
      <c r="AV41" s="189">
        <f t="shared" si="43"/>
        <v>0</v>
      </c>
      <c r="AW41" s="189">
        <f t="shared" si="43"/>
        <v>0</v>
      </c>
      <c r="AX41" s="189">
        <f t="shared" si="43"/>
        <v>0</v>
      </c>
      <c r="AY41" s="189">
        <f t="shared" si="43"/>
        <v>0</v>
      </c>
      <c r="AZ41" s="189">
        <f t="shared" si="43"/>
        <v>0</v>
      </c>
      <c r="BA41" s="189">
        <f t="shared" si="43"/>
        <v>0</v>
      </c>
      <c r="BB41" s="189">
        <f t="shared" si="44"/>
        <v>0</v>
      </c>
      <c r="BC41" s="189">
        <f t="shared" si="44"/>
        <v>0</v>
      </c>
      <c r="BD41" s="189">
        <f t="shared" si="44"/>
        <v>0</v>
      </c>
      <c r="BE41" s="189">
        <f t="shared" si="44"/>
        <v>0</v>
      </c>
      <c r="BF41" s="189">
        <f t="shared" si="44"/>
        <v>0</v>
      </c>
      <c r="BG41" s="189">
        <f t="shared" si="44"/>
        <v>0</v>
      </c>
      <c r="BH41" s="189">
        <f t="shared" si="44"/>
        <v>0</v>
      </c>
      <c r="BI41" s="189">
        <f t="shared" si="44"/>
        <v>0</v>
      </c>
      <c r="BJ41" s="189">
        <f t="shared" si="44"/>
        <v>0</v>
      </c>
      <c r="BK41" s="189">
        <f t="shared" si="44"/>
        <v>0</v>
      </c>
      <c r="BL41" s="189">
        <f t="shared" si="44"/>
        <v>0</v>
      </c>
      <c r="BM41" s="189">
        <f t="shared" si="44"/>
        <v>0</v>
      </c>
      <c r="BN41" s="189">
        <f t="shared" si="44"/>
        <v>0</v>
      </c>
      <c r="BO41" s="189">
        <f t="shared" si="44"/>
        <v>0</v>
      </c>
      <c r="BP41" s="189">
        <f t="shared" si="44"/>
        <v>0</v>
      </c>
      <c r="BQ41" s="189">
        <f t="shared" si="44"/>
        <v>0</v>
      </c>
      <c r="BR41" s="189">
        <f t="shared" si="45"/>
        <v>0</v>
      </c>
      <c r="BS41" s="189">
        <f t="shared" si="45"/>
        <v>0</v>
      </c>
      <c r="BT41" s="189">
        <f t="shared" si="45"/>
        <v>0</v>
      </c>
      <c r="BU41" s="189">
        <f t="shared" si="45"/>
        <v>0</v>
      </c>
      <c r="BV41" s="189">
        <f t="shared" si="45"/>
        <v>0</v>
      </c>
      <c r="BW41" s="189">
        <f t="shared" si="45"/>
        <v>0</v>
      </c>
      <c r="BX41" s="189">
        <f t="shared" si="45"/>
        <v>0</v>
      </c>
      <c r="BY41" s="189">
        <f t="shared" si="45"/>
        <v>0</v>
      </c>
      <c r="BZ41" s="189">
        <f t="shared" si="45"/>
        <v>0</v>
      </c>
      <c r="CA41" s="189">
        <f t="shared" si="45"/>
        <v>0</v>
      </c>
      <c r="CB41" s="189">
        <f t="shared" si="45"/>
        <v>0</v>
      </c>
      <c r="CC41" s="189">
        <f t="shared" si="45"/>
        <v>0</v>
      </c>
      <c r="CD41" s="189">
        <f t="shared" si="45"/>
        <v>0</v>
      </c>
      <c r="CE41" s="189">
        <f t="shared" si="45"/>
        <v>0</v>
      </c>
      <c r="CF41" s="189">
        <f t="shared" si="45"/>
        <v>0</v>
      </c>
      <c r="CG41" s="189">
        <f t="shared" si="45"/>
        <v>0</v>
      </c>
      <c r="CH41" s="189">
        <f t="shared" si="46"/>
        <v>0</v>
      </c>
      <c r="CI41" s="189">
        <f t="shared" si="46"/>
        <v>0</v>
      </c>
      <c r="CJ41" s="189">
        <f t="shared" si="46"/>
        <v>0</v>
      </c>
      <c r="CK41" s="189">
        <f t="shared" si="46"/>
        <v>0</v>
      </c>
      <c r="CL41" s="189">
        <f t="shared" si="46"/>
        <v>0</v>
      </c>
      <c r="CM41" s="189">
        <f t="shared" si="46"/>
        <v>0</v>
      </c>
      <c r="CN41" s="189">
        <f t="shared" si="46"/>
        <v>0</v>
      </c>
      <c r="CO41" s="189">
        <f t="shared" si="46"/>
        <v>0</v>
      </c>
      <c r="CP41">
        <f ca="1">IF(Eingabetabelle!$K$4="X",INDIRECT(ADDRESS(10,16,1,1,CONCATENATE($A41,"_",$B41))),Eingabetabelle!$H38)</f>
        <v>0</v>
      </c>
      <c r="CQ41" t="str">
        <f ca="1">IF($CP41=Daten!$AP$3,CONCATENATE($A41,"_",$B41),"")</f>
        <v/>
      </c>
      <c r="CR41" t="str">
        <f ca="1">IF($CP41=Daten!$AP$4,CONCATENATE($A41,"_",$B41),"")</f>
        <v/>
      </c>
      <c r="CS41" t="str">
        <f ca="1">IF($CP41=Daten!$AP$5,CONCATENATE($A41,"_",$B41),"")</f>
        <v/>
      </c>
      <c r="CU41">
        <f t="shared" ca="1" si="47"/>
        <v>0</v>
      </c>
      <c r="CV41">
        <f t="shared" ca="1" si="48"/>
        <v>0</v>
      </c>
      <c r="CW41">
        <f t="shared" ca="1" si="49"/>
        <v>0</v>
      </c>
    </row>
    <row r="42" spans="1:101" ht="15">
      <c r="A42" s="32" t="str">
        <f>Eingabetabelle!A39</f>
        <v>DG</v>
      </c>
      <c r="B42" s="32" t="str">
        <f>Eingabetabelle!B39</f>
        <v>Raum_6</v>
      </c>
      <c r="C42" s="32" t="str">
        <f ca="1">IF(Eingabetabelle!$K$4="X",INDIRECT(ADDRESS(7,14,1,1,CONCATENATE($A42,"_",$B42))),Eingabetabelle!$C39)</f>
        <v>Testraum</v>
      </c>
      <c r="D42" s="145">
        <f ca="1">IF(Eingabetabelle!$K$4="X",INDIRECT(ADDRESS(54,6,1,1,CONCATENATE($A42,"_",$B42))),Eingabetabelle!$H39)</f>
        <v>0</v>
      </c>
      <c r="E42" s="31" t="s">
        <v>334</v>
      </c>
      <c r="F42" s="31">
        <v>1</v>
      </c>
      <c r="G42" s="32" t="e">
        <f ca="1">INDIRECT(ADDRESS(MATCH($E42,'Daten Lueftung'!$A$3:$A$30,0)+2,2,1,1,"Daten Lueftung"))</f>
        <v>#N/A</v>
      </c>
      <c r="H42" s="31" t="s">
        <v>335</v>
      </c>
      <c r="I42" s="31">
        <v>1</v>
      </c>
      <c r="J42" s="32" t="e">
        <f ca="1">INDIRECT(ADDRESS(MATCH($H42,'Daten Lueftung'!$A$3:$A$30,0)+2,2,1,1,"Daten Lueftung"))</f>
        <v>#N/A</v>
      </c>
      <c r="K42" s="32" t="e">
        <f t="shared" ca="1" si="39"/>
        <v>#N/A</v>
      </c>
      <c r="L42" s="32" t="e">
        <f t="shared" ca="1" si="40"/>
        <v>#N/A</v>
      </c>
      <c r="M42" s="31"/>
      <c r="N42" s="189">
        <f t="shared" si="41"/>
        <v>0</v>
      </c>
      <c r="O42" s="189">
        <f t="shared" si="41"/>
        <v>0</v>
      </c>
      <c r="P42" s="189">
        <f t="shared" si="41"/>
        <v>0</v>
      </c>
      <c r="Q42" s="189">
        <f t="shared" si="41"/>
        <v>0</v>
      </c>
      <c r="R42" s="189">
        <f t="shared" si="41"/>
        <v>0</v>
      </c>
      <c r="S42" s="189">
        <f t="shared" si="41"/>
        <v>0</v>
      </c>
      <c r="T42" s="189">
        <f t="shared" si="41"/>
        <v>0</v>
      </c>
      <c r="U42" s="189">
        <f t="shared" si="41"/>
        <v>0</v>
      </c>
      <c r="V42" s="189">
        <f t="shared" si="41"/>
        <v>0</v>
      </c>
      <c r="W42" s="189">
        <f t="shared" si="41"/>
        <v>0</v>
      </c>
      <c r="X42" s="189">
        <f t="shared" si="41"/>
        <v>0</v>
      </c>
      <c r="Y42" s="189">
        <f t="shared" si="41"/>
        <v>0</v>
      </c>
      <c r="Z42" s="189">
        <f t="shared" si="41"/>
        <v>0</v>
      </c>
      <c r="AA42" s="189">
        <f t="shared" si="41"/>
        <v>0</v>
      </c>
      <c r="AB42" s="189">
        <f t="shared" si="41"/>
        <v>0</v>
      </c>
      <c r="AC42" s="189">
        <f t="shared" si="41"/>
        <v>0</v>
      </c>
      <c r="AD42" s="189">
        <f t="shared" si="42"/>
        <v>0</v>
      </c>
      <c r="AE42" s="189">
        <f t="shared" si="42"/>
        <v>0</v>
      </c>
      <c r="AF42" s="189">
        <f t="shared" si="42"/>
        <v>0</v>
      </c>
      <c r="AG42" s="189">
        <f t="shared" si="42"/>
        <v>0</v>
      </c>
      <c r="AH42" s="189">
        <f t="shared" si="42"/>
        <v>0</v>
      </c>
      <c r="AI42" s="189">
        <f t="shared" si="42"/>
        <v>0</v>
      </c>
      <c r="AJ42" s="189">
        <f t="shared" si="42"/>
        <v>0</v>
      </c>
      <c r="AK42" s="189">
        <f t="shared" si="42"/>
        <v>0</v>
      </c>
      <c r="AL42" s="189">
        <f t="shared" si="42"/>
        <v>0</v>
      </c>
      <c r="AM42" s="189">
        <f t="shared" si="42"/>
        <v>0</v>
      </c>
      <c r="AN42" s="189">
        <f t="shared" si="42"/>
        <v>0</v>
      </c>
      <c r="AO42" s="189">
        <f t="shared" si="42"/>
        <v>0</v>
      </c>
      <c r="AP42" s="189">
        <f t="shared" si="42"/>
        <v>0</v>
      </c>
      <c r="AQ42" s="189">
        <f t="shared" si="42"/>
        <v>0</v>
      </c>
      <c r="AR42" s="189">
        <f t="shared" si="42"/>
        <v>0</v>
      </c>
      <c r="AS42" s="189">
        <f t="shared" si="42"/>
        <v>0</v>
      </c>
      <c r="AT42" s="189">
        <f t="shared" si="43"/>
        <v>0</v>
      </c>
      <c r="AU42" s="189">
        <f t="shared" si="43"/>
        <v>0</v>
      </c>
      <c r="AV42" s="189">
        <f t="shared" si="43"/>
        <v>0</v>
      </c>
      <c r="AW42" s="189">
        <f t="shared" si="43"/>
        <v>0</v>
      </c>
      <c r="AX42" s="189">
        <f t="shared" si="43"/>
        <v>0</v>
      </c>
      <c r="AY42" s="189">
        <f t="shared" si="43"/>
        <v>0</v>
      </c>
      <c r="AZ42" s="189">
        <f t="shared" si="43"/>
        <v>0</v>
      </c>
      <c r="BA42" s="189">
        <f t="shared" si="43"/>
        <v>0</v>
      </c>
      <c r="BB42" s="189">
        <f t="shared" si="44"/>
        <v>0</v>
      </c>
      <c r="BC42" s="189">
        <f t="shared" si="44"/>
        <v>0</v>
      </c>
      <c r="BD42" s="189">
        <f t="shared" si="44"/>
        <v>0</v>
      </c>
      <c r="BE42" s="189">
        <f t="shared" si="44"/>
        <v>0</v>
      </c>
      <c r="BF42" s="189">
        <f t="shared" si="44"/>
        <v>0</v>
      </c>
      <c r="BG42" s="189">
        <f t="shared" si="44"/>
        <v>0</v>
      </c>
      <c r="BH42" s="189">
        <f t="shared" si="44"/>
        <v>0</v>
      </c>
      <c r="BI42" s="189">
        <f t="shared" si="44"/>
        <v>0</v>
      </c>
      <c r="BJ42" s="189">
        <f t="shared" si="44"/>
        <v>0</v>
      </c>
      <c r="BK42" s="189">
        <f t="shared" si="44"/>
        <v>0</v>
      </c>
      <c r="BL42" s="189">
        <f t="shared" si="44"/>
        <v>0</v>
      </c>
      <c r="BM42" s="189">
        <f t="shared" si="44"/>
        <v>0</v>
      </c>
      <c r="BN42" s="189">
        <f t="shared" si="44"/>
        <v>0</v>
      </c>
      <c r="BO42" s="189">
        <f t="shared" si="44"/>
        <v>0</v>
      </c>
      <c r="BP42" s="189">
        <f t="shared" si="44"/>
        <v>0</v>
      </c>
      <c r="BQ42" s="189">
        <f t="shared" si="44"/>
        <v>0</v>
      </c>
      <c r="BR42" s="189">
        <f t="shared" si="45"/>
        <v>0</v>
      </c>
      <c r="BS42" s="189">
        <f t="shared" si="45"/>
        <v>0</v>
      </c>
      <c r="BT42" s="189">
        <f t="shared" si="45"/>
        <v>0</v>
      </c>
      <c r="BU42" s="189">
        <f t="shared" si="45"/>
        <v>0</v>
      </c>
      <c r="BV42" s="189">
        <f t="shared" si="45"/>
        <v>0</v>
      </c>
      <c r="BW42" s="189">
        <f t="shared" si="45"/>
        <v>0</v>
      </c>
      <c r="BX42" s="189">
        <f t="shared" si="45"/>
        <v>0</v>
      </c>
      <c r="BY42" s="189">
        <f t="shared" si="45"/>
        <v>0</v>
      </c>
      <c r="BZ42" s="189">
        <f t="shared" si="45"/>
        <v>0</v>
      </c>
      <c r="CA42" s="189">
        <f t="shared" si="45"/>
        <v>0</v>
      </c>
      <c r="CB42" s="189">
        <f t="shared" si="45"/>
        <v>0</v>
      </c>
      <c r="CC42" s="189">
        <f t="shared" si="45"/>
        <v>0</v>
      </c>
      <c r="CD42" s="189">
        <f t="shared" si="45"/>
        <v>0</v>
      </c>
      <c r="CE42" s="189">
        <f t="shared" si="45"/>
        <v>0</v>
      </c>
      <c r="CF42" s="189">
        <f t="shared" si="45"/>
        <v>0</v>
      </c>
      <c r="CG42" s="189">
        <f t="shared" si="45"/>
        <v>0</v>
      </c>
      <c r="CH42" s="189">
        <f t="shared" si="46"/>
        <v>0</v>
      </c>
      <c r="CI42" s="189">
        <f t="shared" si="46"/>
        <v>0</v>
      </c>
      <c r="CJ42" s="189">
        <f t="shared" si="46"/>
        <v>0</v>
      </c>
      <c r="CK42" s="189">
        <f t="shared" si="46"/>
        <v>0</v>
      </c>
      <c r="CL42" s="189">
        <f t="shared" si="46"/>
        <v>0</v>
      </c>
      <c r="CM42" s="189">
        <f t="shared" si="46"/>
        <v>0</v>
      </c>
      <c r="CN42" s="189">
        <f t="shared" si="46"/>
        <v>0</v>
      </c>
      <c r="CO42" s="189">
        <f t="shared" si="46"/>
        <v>0</v>
      </c>
      <c r="CP42">
        <f ca="1">IF(Eingabetabelle!$K$4="X",INDIRECT(ADDRESS(10,16,1,1,CONCATENATE($A42,"_",$B42))),Eingabetabelle!$H39)</f>
        <v>0</v>
      </c>
      <c r="CQ42" t="str">
        <f ca="1">IF($CP42=Daten!$AP$3,CONCATENATE($A42,"_",$B42),"")</f>
        <v/>
      </c>
      <c r="CR42" t="str">
        <f ca="1">IF($CP42=Daten!$AP$4,CONCATENATE($A42,"_",$B42),"")</f>
        <v/>
      </c>
      <c r="CS42" t="str">
        <f ca="1">IF($CP42=Daten!$AP$5,CONCATENATE($A42,"_",$B42),"")</f>
        <v/>
      </c>
      <c r="CU42">
        <f t="shared" ca="1" si="47"/>
        <v>0</v>
      </c>
      <c r="CV42">
        <f t="shared" ca="1" si="48"/>
        <v>0</v>
      </c>
      <c r="CW42">
        <f t="shared" ca="1" si="49"/>
        <v>0</v>
      </c>
    </row>
    <row r="43" spans="1:101" ht="15">
      <c r="A43" s="32" t="str">
        <f>Eingabetabelle!A40</f>
        <v>DG</v>
      </c>
      <c r="B43" s="32" t="str">
        <f>Eingabetabelle!B40</f>
        <v>Raum_7</v>
      </c>
      <c r="C43" s="32" t="str">
        <f ca="1">IF(Eingabetabelle!$K$4="X",INDIRECT(ADDRESS(7,14,1,1,CONCATENATE($A43,"_",$B43))),Eingabetabelle!$C40)</f>
        <v>Testraum</v>
      </c>
      <c r="D43" s="145">
        <f ca="1">IF(Eingabetabelle!$K$4="X",INDIRECT(ADDRESS(54,6,1,1,CONCATENATE($A43,"_",$B43))),Eingabetabelle!$H40)</f>
        <v>0</v>
      </c>
      <c r="E43" s="31" t="s">
        <v>334</v>
      </c>
      <c r="F43" s="31">
        <v>1</v>
      </c>
      <c r="G43" s="32" t="e">
        <f ca="1">INDIRECT(ADDRESS(MATCH($E43,'Daten Lueftung'!$A$3:$A$30,0)+2,2,1,1,"Daten Lueftung"))</f>
        <v>#N/A</v>
      </c>
      <c r="H43" s="31" t="s">
        <v>335</v>
      </c>
      <c r="I43" s="31">
        <v>1</v>
      </c>
      <c r="J43" s="32" t="e">
        <f ca="1">INDIRECT(ADDRESS(MATCH($H43,'Daten Lueftung'!$A$3:$A$30,0)+2,2,1,1,"Daten Lueftung"))</f>
        <v>#N/A</v>
      </c>
      <c r="K43" s="32" t="e">
        <f t="shared" ca="1" si="39"/>
        <v>#N/A</v>
      </c>
      <c r="L43" s="32" t="e">
        <f t="shared" ca="1" si="40"/>
        <v>#N/A</v>
      </c>
      <c r="M43" s="31"/>
      <c r="N43" s="189">
        <f t="shared" si="41"/>
        <v>0</v>
      </c>
      <c r="O43" s="189">
        <f t="shared" si="41"/>
        <v>0</v>
      </c>
      <c r="P43" s="189">
        <f t="shared" si="41"/>
        <v>0</v>
      </c>
      <c r="Q43" s="189">
        <f t="shared" si="41"/>
        <v>0</v>
      </c>
      <c r="R43" s="189">
        <f t="shared" si="41"/>
        <v>0</v>
      </c>
      <c r="S43" s="189">
        <f t="shared" si="41"/>
        <v>0</v>
      </c>
      <c r="T43" s="189">
        <f t="shared" si="41"/>
        <v>0</v>
      </c>
      <c r="U43" s="189">
        <f t="shared" si="41"/>
        <v>0</v>
      </c>
      <c r="V43" s="189">
        <f t="shared" si="41"/>
        <v>0</v>
      </c>
      <c r="W43" s="189">
        <f t="shared" si="41"/>
        <v>0</v>
      </c>
      <c r="X43" s="189">
        <f t="shared" si="41"/>
        <v>0</v>
      </c>
      <c r="Y43" s="189">
        <f t="shared" si="41"/>
        <v>0</v>
      </c>
      <c r="Z43" s="189">
        <f t="shared" si="41"/>
        <v>0</v>
      </c>
      <c r="AA43" s="189">
        <f t="shared" si="41"/>
        <v>0</v>
      </c>
      <c r="AB43" s="189">
        <f t="shared" si="41"/>
        <v>0</v>
      </c>
      <c r="AC43" s="189">
        <f t="shared" si="41"/>
        <v>0</v>
      </c>
      <c r="AD43" s="189">
        <f t="shared" si="42"/>
        <v>0</v>
      </c>
      <c r="AE43" s="189">
        <f t="shared" si="42"/>
        <v>0</v>
      </c>
      <c r="AF43" s="189">
        <f t="shared" si="42"/>
        <v>0</v>
      </c>
      <c r="AG43" s="189">
        <f t="shared" si="42"/>
        <v>0</v>
      </c>
      <c r="AH43" s="189">
        <f t="shared" si="42"/>
        <v>0</v>
      </c>
      <c r="AI43" s="189">
        <f t="shared" si="42"/>
        <v>0</v>
      </c>
      <c r="AJ43" s="189">
        <f t="shared" si="42"/>
        <v>0</v>
      </c>
      <c r="AK43" s="189">
        <f t="shared" si="42"/>
        <v>0</v>
      </c>
      <c r="AL43" s="189">
        <f t="shared" si="42"/>
        <v>0</v>
      </c>
      <c r="AM43" s="189">
        <f t="shared" si="42"/>
        <v>0</v>
      </c>
      <c r="AN43" s="189">
        <f t="shared" si="42"/>
        <v>0</v>
      </c>
      <c r="AO43" s="189">
        <f t="shared" si="42"/>
        <v>0</v>
      </c>
      <c r="AP43" s="189">
        <f t="shared" si="42"/>
        <v>0</v>
      </c>
      <c r="AQ43" s="189">
        <f t="shared" si="42"/>
        <v>0</v>
      </c>
      <c r="AR43" s="189">
        <f t="shared" si="42"/>
        <v>0</v>
      </c>
      <c r="AS43" s="189">
        <f t="shared" si="42"/>
        <v>0</v>
      </c>
      <c r="AT43" s="189">
        <f t="shared" si="43"/>
        <v>0</v>
      </c>
      <c r="AU43" s="189">
        <f t="shared" si="43"/>
        <v>0</v>
      </c>
      <c r="AV43" s="189">
        <f t="shared" si="43"/>
        <v>0</v>
      </c>
      <c r="AW43" s="189">
        <f t="shared" si="43"/>
        <v>0</v>
      </c>
      <c r="AX43" s="189">
        <f t="shared" si="43"/>
        <v>0</v>
      </c>
      <c r="AY43" s="189">
        <f t="shared" si="43"/>
        <v>0</v>
      </c>
      <c r="AZ43" s="189">
        <f t="shared" si="43"/>
        <v>0</v>
      </c>
      <c r="BA43" s="189">
        <f t="shared" si="43"/>
        <v>0</v>
      </c>
      <c r="BB43" s="189">
        <f t="shared" si="44"/>
        <v>0</v>
      </c>
      <c r="BC43" s="189">
        <f t="shared" si="44"/>
        <v>0</v>
      </c>
      <c r="BD43" s="189">
        <f t="shared" si="44"/>
        <v>0</v>
      </c>
      <c r="BE43" s="189">
        <f t="shared" si="44"/>
        <v>0</v>
      </c>
      <c r="BF43" s="189">
        <f t="shared" si="44"/>
        <v>0</v>
      </c>
      <c r="BG43" s="189">
        <f t="shared" si="44"/>
        <v>0</v>
      </c>
      <c r="BH43" s="189">
        <f t="shared" si="44"/>
        <v>0</v>
      </c>
      <c r="BI43" s="189">
        <f t="shared" si="44"/>
        <v>0</v>
      </c>
      <c r="BJ43" s="189">
        <f t="shared" si="44"/>
        <v>0</v>
      </c>
      <c r="BK43" s="189">
        <f t="shared" si="44"/>
        <v>0</v>
      </c>
      <c r="BL43" s="189">
        <f t="shared" si="44"/>
        <v>0</v>
      </c>
      <c r="BM43" s="189">
        <f t="shared" si="44"/>
        <v>0</v>
      </c>
      <c r="BN43" s="189">
        <f t="shared" si="44"/>
        <v>0</v>
      </c>
      <c r="BO43" s="189">
        <f t="shared" si="44"/>
        <v>0</v>
      </c>
      <c r="BP43" s="189">
        <f t="shared" si="44"/>
        <v>0</v>
      </c>
      <c r="BQ43" s="189">
        <f t="shared" si="44"/>
        <v>0</v>
      </c>
      <c r="BR43" s="189">
        <f t="shared" si="45"/>
        <v>0</v>
      </c>
      <c r="BS43" s="189">
        <f t="shared" si="45"/>
        <v>0</v>
      </c>
      <c r="BT43" s="189">
        <f t="shared" si="45"/>
        <v>0</v>
      </c>
      <c r="BU43" s="189">
        <f t="shared" si="45"/>
        <v>0</v>
      </c>
      <c r="BV43" s="189">
        <f t="shared" si="45"/>
        <v>0</v>
      </c>
      <c r="BW43" s="189">
        <f t="shared" si="45"/>
        <v>0</v>
      </c>
      <c r="BX43" s="189">
        <f t="shared" si="45"/>
        <v>0</v>
      </c>
      <c r="BY43" s="189">
        <f t="shared" si="45"/>
        <v>0</v>
      </c>
      <c r="BZ43" s="189">
        <f t="shared" si="45"/>
        <v>0</v>
      </c>
      <c r="CA43" s="189">
        <f t="shared" si="45"/>
        <v>0</v>
      </c>
      <c r="CB43" s="189">
        <f t="shared" si="45"/>
        <v>0</v>
      </c>
      <c r="CC43" s="189">
        <f t="shared" si="45"/>
        <v>0</v>
      </c>
      <c r="CD43" s="189">
        <f t="shared" si="45"/>
        <v>0</v>
      </c>
      <c r="CE43" s="189">
        <f t="shared" si="45"/>
        <v>0</v>
      </c>
      <c r="CF43" s="189">
        <f t="shared" si="45"/>
        <v>0</v>
      </c>
      <c r="CG43" s="189">
        <f t="shared" si="45"/>
        <v>0</v>
      </c>
      <c r="CH43" s="189">
        <f t="shared" si="46"/>
        <v>0</v>
      </c>
      <c r="CI43" s="189">
        <f t="shared" si="46"/>
        <v>0</v>
      </c>
      <c r="CJ43" s="189">
        <f t="shared" si="46"/>
        <v>0</v>
      </c>
      <c r="CK43" s="189">
        <f t="shared" si="46"/>
        <v>0</v>
      </c>
      <c r="CL43" s="189">
        <f t="shared" si="46"/>
        <v>0</v>
      </c>
      <c r="CM43" s="189">
        <f t="shared" si="46"/>
        <v>0</v>
      </c>
      <c r="CN43" s="189">
        <f t="shared" si="46"/>
        <v>0</v>
      </c>
      <c r="CO43" s="189">
        <f t="shared" si="46"/>
        <v>0</v>
      </c>
      <c r="CP43">
        <f ca="1">IF(Eingabetabelle!$K$4="X",INDIRECT(ADDRESS(10,16,1,1,CONCATENATE($A43,"_",$B43))),Eingabetabelle!$H40)</f>
        <v>0</v>
      </c>
      <c r="CQ43" t="str">
        <f ca="1">IF($CP43=Daten!$AP$3,CONCATENATE($A43,"_",$B43),"")</f>
        <v/>
      </c>
      <c r="CR43" t="str">
        <f ca="1">IF($CP43=Daten!$AP$4,CONCATENATE($A43,"_",$B43),"")</f>
        <v/>
      </c>
      <c r="CS43" t="str">
        <f ca="1">IF($CP43=Daten!$AP$5,CONCATENATE($A43,"_",$B43),"")</f>
        <v/>
      </c>
      <c r="CU43">
        <f t="shared" ca="1" si="47"/>
        <v>0</v>
      </c>
      <c r="CV43">
        <f t="shared" ca="1" si="48"/>
        <v>0</v>
      </c>
      <c r="CW43">
        <f t="shared" ca="1" si="49"/>
        <v>0</v>
      </c>
    </row>
    <row r="44" spans="1:101" ht="15">
      <c r="A44" s="32" t="str">
        <f>Eingabetabelle!A41</f>
        <v>DG</v>
      </c>
      <c r="B44" s="32" t="str">
        <f>Eingabetabelle!B41</f>
        <v>Raum_1.1</v>
      </c>
      <c r="C44" s="32" t="str">
        <f ca="1">IF(Eingabetabelle!$K$4="X",INDIRECT(ADDRESS(7,14,1,1,CONCATENATE($A44,"_",$B44))),Eingabetabelle!$C41)</f>
        <v>Testraum</v>
      </c>
      <c r="D44" s="145">
        <f ca="1">IF(Eingabetabelle!$K$4="X",INDIRECT(ADDRESS(54,6,1,1,CONCATENATE($A44,"_",$B44))),Eingabetabelle!$H41)</f>
        <v>0</v>
      </c>
      <c r="E44" s="31" t="s">
        <v>334</v>
      </c>
      <c r="F44" s="31">
        <v>1</v>
      </c>
      <c r="G44" s="32" t="e">
        <f ca="1">INDIRECT(ADDRESS(MATCH($E44,'Daten Lueftung'!$A$3:$A$30,0)+2,2,1,1,"Daten Lueftung"))</f>
        <v>#N/A</v>
      </c>
      <c r="H44" s="31" t="s">
        <v>335</v>
      </c>
      <c r="I44" s="31">
        <v>1</v>
      </c>
      <c r="J44" s="32" t="e">
        <f ca="1">INDIRECT(ADDRESS(MATCH($H44,'Daten Lueftung'!$A$3:$A$30,0)+2,2,1,1,"Daten Lueftung"))</f>
        <v>#N/A</v>
      </c>
      <c r="K44" s="32" t="e">
        <f t="shared" ca="1" si="39"/>
        <v>#N/A</v>
      </c>
      <c r="L44" s="32" t="e">
        <f t="shared" ca="1" si="40"/>
        <v>#N/A</v>
      </c>
      <c r="M44" s="31"/>
      <c r="N44" s="189">
        <f t="shared" si="41"/>
        <v>0</v>
      </c>
      <c r="O44" s="189">
        <f t="shared" si="41"/>
        <v>0</v>
      </c>
      <c r="P44" s="189">
        <f t="shared" si="41"/>
        <v>0</v>
      </c>
      <c r="Q44" s="189">
        <f t="shared" si="41"/>
        <v>0</v>
      </c>
      <c r="R44" s="189">
        <f t="shared" si="41"/>
        <v>0</v>
      </c>
      <c r="S44" s="189">
        <f t="shared" si="41"/>
        <v>0</v>
      </c>
      <c r="T44" s="189">
        <f t="shared" si="41"/>
        <v>0</v>
      </c>
      <c r="U44" s="189">
        <f t="shared" si="41"/>
        <v>0</v>
      </c>
      <c r="V44" s="189">
        <f t="shared" si="41"/>
        <v>0</v>
      </c>
      <c r="W44" s="189">
        <f t="shared" si="41"/>
        <v>0</v>
      </c>
      <c r="X44" s="189">
        <f t="shared" si="41"/>
        <v>0</v>
      </c>
      <c r="Y44" s="189">
        <f t="shared" si="41"/>
        <v>0</v>
      </c>
      <c r="Z44" s="189">
        <f t="shared" si="41"/>
        <v>0</v>
      </c>
      <c r="AA44" s="189">
        <f t="shared" si="41"/>
        <v>0</v>
      </c>
      <c r="AB44" s="189">
        <f t="shared" si="41"/>
        <v>0</v>
      </c>
      <c r="AC44" s="189">
        <f t="shared" si="41"/>
        <v>0</v>
      </c>
      <c r="AD44" s="189">
        <f t="shared" si="42"/>
        <v>0</v>
      </c>
      <c r="AE44" s="189">
        <f t="shared" si="42"/>
        <v>0</v>
      </c>
      <c r="AF44" s="189">
        <f t="shared" si="42"/>
        <v>0</v>
      </c>
      <c r="AG44" s="189">
        <f t="shared" si="42"/>
        <v>0</v>
      </c>
      <c r="AH44" s="189">
        <f t="shared" si="42"/>
        <v>0</v>
      </c>
      <c r="AI44" s="189">
        <f t="shared" si="42"/>
        <v>0</v>
      </c>
      <c r="AJ44" s="189">
        <f t="shared" si="42"/>
        <v>0</v>
      </c>
      <c r="AK44" s="189">
        <f t="shared" si="42"/>
        <v>0</v>
      </c>
      <c r="AL44" s="189">
        <f t="shared" si="42"/>
        <v>0</v>
      </c>
      <c r="AM44" s="189">
        <f t="shared" si="42"/>
        <v>0</v>
      </c>
      <c r="AN44" s="189">
        <f t="shared" si="42"/>
        <v>0</v>
      </c>
      <c r="AO44" s="189">
        <f t="shared" si="42"/>
        <v>0</v>
      </c>
      <c r="AP44" s="189">
        <f t="shared" si="42"/>
        <v>0</v>
      </c>
      <c r="AQ44" s="189">
        <f t="shared" si="42"/>
        <v>0</v>
      </c>
      <c r="AR44" s="189">
        <f t="shared" si="42"/>
        <v>0</v>
      </c>
      <c r="AS44" s="189">
        <f t="shared" si="42"/>
        <v>0</v>
      </c>
      <c r="AT44" s="189">
        <f t="shared" si="43"/>
        <v>0</v>
      </c>
      <c r="AU44" s="189">
        <f t="shared" si="43"/>
        <v>0</v>
      </c>
      <c r="AV44" s="189">
        <f t="shared" si="43"/>
        <v>0</v>
      </c>
      <c r="AW44" s="189">
        <f t="shared" si="43"/>
        <v>0</v>
      </c>
      <c r="AX44" s="189">
        <f t="shared" si="43"/>
        <v>0</v>
      </c>
      <c r="AY44" s="189">
        <f t="shared" si="43"/>
        <v>0</v>
      </c>
      <c r="AZ44" s="189">
        <f t="shared" si="43"/>
        <v>0</v>
      </c>
      <c r="BA44" s="189">
        <f t="shared" si="43"/>
        <v>0</v>
      </c>
      <c r="BB44" s="189">
        <f t="shared" si="44"/>
        <v>0</v>
      </c>
      <c r="BC44" s="189">
        <f t="shared" si="44"/>
        <v>0</v>
      </c>
      <c r="BD44" s="189">
        <f t="shared" si="44"/>
        <v>0</v>
      </c>
      <c r="BE44" s="189">
        <f t="shared" si="44"/>
        <v>0</v>
      </c>
      <c r="BF44" s="189">
        <f t="shared" si="44"/>
        <v>0</v>
      </c>
      <c r="BG44" s="189">
        <f t="shared" si="44"/>
        <v>0</v>
      </c>
      <c r="BH44" s="189">
        <f t="shared" si="44"/>
        <v>0</v>
      </c>
      <c r="BI44" s="189">
        <f t="shared" si="44"/>
        <v>0</v>
      </c>
      <c r="BJ44" s="189">
        <f t="shared" si="44"/>
        <v>0</v>
      </c>
      <c r="BK44" s="189">
        <f t="shared" si="44"/>
        <v>0</v>
      </c>
      <c r="BL44" s="189">
        <f t="shared" si="44"/>
        <v>0</v>
      </c>
      <c r="BM44" s="189">
        <f t="shared" si="44"/>
        <v>0</v>
      </c>
      <c r="BN44" s="189">
        <f t="shared" si="44"/>
        <v>0</v>
      </c>
      <c r="BO44" s="189">
        <f t="shared" si="44"/>
        <v>0</v>
      </c>
      <c r="BP44" s="189">
        <f t="shared" si="44"/>
        <v>0</v>
      </c>
      <c r="BQ44" s="189">
        <f t="shared" si="44"/>
        <v>0</v>
      </c>
      <c r="BR44" s="189">
        <f t="shared" si="45"/>
        <v>0</v>
      </c>
      <c r="BS44" s="189">
        <f t="shared" si="45"/>
        <v>0</v>
      </c>
      <c r="BT44" s="189">
        <f t="shared" si="45"/>
        <v>0</v>
      </c>
      <c r="BU44" s="189">
        <f t="shared" si="45"/>
        <v>0</v>
      </c>
      <c r="BV44" s="189">
        <f t="shared" si="45"/>
        <v>0</v>
      </c>
      <c r="BW44" s="189">
        <f t="shared" si="45"/>
        <v>0</v>
      </c>
      <c r="BX44" s="189">
        <f t="shared" si="45"/>
        <v>0</v>
      </c>
      <c r="BY44" s="189">
        <f t="shared" si="45"/>
        <v>0</v>
      </c>
      <c r="BZ44" s="189">
        <f t="shared" si="45"/>
        <v>0</v>
      </c>
      <c r="CA44" s="189">
        <f t="shared" si="45"/>
        <v>0</v>
      </c>
      <c r="CB44" s="189">
        <f t="shared" si="45"/>
        <v>0</v>
      </c>
      <c r="CC44" s="189">
        <f t="shared" si="45"/>
        <v>0</v>
      </c>
      <c r="CD44" s="189">
        <f t="shared" si="45"/>
        <v>0</v>
      </c>
      <c r="CE44" s="189">
        <f t="shared" si="45"/>
        <v>0</v>
      </c>
      <c r="CF44" s="189">
        <f t="shared" si="45"/>
        <v>0</v>
      </c>
      <c r="CG44" s="189">
        <f t="shared" si="45"/>
        <v>0</v>
      </c>
      <c r="CH44" s="189">
        <f t="shared" si="46"/>
        <v>0</v>
      </c>
      <c r="CI44" s="189">
        <f t="shared" si="46"/>
        <v>0</v>
      </c>
      <c r="CJ44" s="189">
        <f t="shared" si="46"/>
        <v>0</v>
      </c>
      <c r="CK44" s="189">
        <f t="shared" si="46"/>
        <v>0</v>
      </c>
      <c r="CL44" s="189">
        <f t="shared" si="46"/>
        <v>0</v>
      </c>
      <c r="CM44" s="189">
        <f t="shared" si="46"/>
        <v>0</v>
      </c>
      <c r="CN44" s="189">
        <f t="shared" si="46"/>
        <v>0</v>
      </c>
      <c r="CO44" s="189">
        <f t="shared" si="46"/>
        <v>0</v>
      </c>
      <c r="CP44">
        <f ca="1">IF(Eingabetabelle!$K$4="X",INDIRECT(ADDRESS(10,16,1,1,CONCATENATE($A44,"_",$B44))),Eingabetabelle!$H41)</f>
        <v>0</v>
      </c>
      <c r="CQ44" t="str">
        <f ca="1">IF($CP44=Daten!$AP$3,CONCATENATE($A44,"_",$B44),"")</f>
        <v/>
      </c>
      <c r="CR44" t="str">
        <f ca="1">IF($CP44=Daten!$AP$4,CONCATENATE($A44,"_",$B44),"")</f>
        <v/>
      </c>
      <c r="CS44" t="str">
        <f ca="1">IF($CP44=Daten!$AP$5,CONCATENATE($A44,"_",$B44),"")</f>
        <v/>
      </c>
      <c r="CU44">
        <f t="shared" ca="1" si="47"/>
        <v>0</v>
      </c>
      <c r="CV44">
        <f t="shared" ca="1" si="48"/>
        <v>0</v>
      </c>
      <c r="CW44">
        <f t="shared" ca="1" si="49"/>
        <v>0</v>
      </c>
    </row>
    <row r="45" spans="1:101" ht="15">
      <c r="A45" s="32" t="str">
        <f>Eingabetabelle!A42</f>
        <v>DG</v>
      </c>
      <c r="B45" s="32" t="str">
        <f>Eingabetabelle!B42</f>
        <v>Raum_1.2</v>
      </c>
      <c r="C45" s="32" t="str">
        <f ca="1">IF(Eingabetabelle!$K$4="X",INDIRECT(ADDRESS(7,14,1,1,CONCATENATE($A45,"_",$B45))),Eingabetabelle!$C42)</f>
        <v>Testraum</v>
      </c>
      <c r="D45" s="145">
        <f ca="1">IF(Eingabetabelle!$K$4="X",INDIRECT(ADDRESS(54,6,1,1,CONCATENATE($A45,"_",$B45))),Eingabetabelle!$H42)</f>
        <v>0</v>
      </c>
      <c r="E45" s="31" t="s">
        <v>334</v>
      </c>
      <c r="F45" s="31">
        <v>1</v>
      </c>
      <c r="G45" s="32" t="e">
        <f ca="1">INDIRECT(ADDRESS(MATCH($E45,'Daten Lueftung'!$A$3:$A$30,0)+2,2,1,1,"Daten Lueftung"))</f>
        <v>#N/A</v>
      </c>
      <c r="H45" s="31" t="s">
        <v>335</v>
      </c>
      <c r="I45" s="31">
        <v>1</v>
      </c>
      <c r="J45" s="32" t="e">
        <f ca="1">INDIRECT(ADDRESS(MATCH($H45,'Daten Lueftung'!$A$3:$A$30,0)+2,2,1,1,"Daten Lueftung"))</f>
        <v>#N/A</v>
      </c>
      <c r="K45" s="32" t="e">
        <f t="shared" ca="1" si="39"/>
        <v>#N/A</v>
      </c>
      <c r="L45" s="32" t="e">
        <f t="shared" ca="1" si="40"/>
        <v>#N/A</v>
      </c>
      <c r="M45" s="31"/>
      <c r="N45" s="189">
        <f t="shared" si="41"/>
        <v>0</v>
      </c>
      <c r="O45" s="189">
        <f t="shared" si="41"/>
        <v>0</v>
      </c>
      <c r="P45" s="189">
        <f t="shared" si="41"/>
        <v>0</v>
      </c>
      <c r="Q45" s="189">
        <f t="shared" si="41"/>
        <v>0</v>
      </c>
      <c r="R45" s="189">
        <f t="shared" si="41"/>
        <v>0</v>
      </c>
      <c r="S45" s="189">
        <f t="shared" si="41"/>
        <v>0</v>
      </c>
      <c r="T45" s="189">
        <f t="shared" si="41"/>
        <v>0</v>
      </c>
      <c r="U45" s="189">
        <f t="shared" si="41"/>
        <v>0</v>
      </c>
      <c r="V45" s="189">
        <f t="shared" si="41"/>
        <v>0</v>
      </c>
      <c r="W45" s="189">
        <f t="shared" si="41"/>
        <v>0</v>
      </c>
      <c r="X45" s="189">
        <f t="shared" si="41"/>
        <v>0</v>
      </c>
      <c r="Y45" s="189">
        <f t="shared" si="41"/>
        <v>0</v>
      </c>
      <c r="Z45" s="189">
        <f t="shared" si="41"/>
        <v>0</v>
      </c>
      <c r="AA45" s="189">
        <f t="shared" si="41"/>
        <v>0</v>
      </c>
      <c r="AB45" s="189">
        <f t="shared" si="41"/>
        <v>0</v>
      </c>
      <c r="AC45" s="189">
        <f t="shared" si="41"/>
        <v>0</v>
      </c>
      <c r="AD45" s="189">
        <f t="shared" si="42"/>
        <v>0</v>
      </c>
      <c r="AE45" s="189">
        <f t="shared" si="42"/>
        <v>0</v>
      </c>
      <c r="AF45" s="189">
        <f t="shared" si="42"/>
        <v>0</v>
      </c>
      <c r="AG45" s="189">
        <f t="shared" si="42"/>
        <v>0</v>
      </c>
      <c r="AH45" s="189">
        <f t="shared" si="42"/>
        <v>0</v>
      </c>
      <c r="AI45" s="189">
        <f t="shared" si="42"/>
        <v>0</v>
      </c>
      <c r="AJ45" s="189">
        <f t="shared" si="42"/>
        <v>0</v>
      </c>
      <c r="AK45" s="189">
        <f t="shared" si="42"/>
        <v>0</v>
      </c>
      <c r="AL45" s="189">
        <f t="shared" si="42"/>
        <v>0</v>
      </c>
      <c r="AM45" s="189">
        <f t="shared" si="42"/>
        <v>0</v>
      </c>
      <c r="AN45" s="189">
        <f t="shared" si="42"/>
        <v>0</v>
      </c>
      <c r="AO45" s="189">
        <f t="shared" si="42"/>
        <v>0</v>
      </c>
      <c r="AP45" s="189">
        <f t="shared" si="42"/>
        <v>0</v>
      </c>
      <c r="AQ45" s="189">
        <f t="shared" si="42"/>
        <v>0</v>
      </c>
      <c r="AR45" s="189">
        <f t="shared" si="42"/>
        <v>0</v>
      </c>
      <c r="AS45" s="189">
        <f t="shared" si="42"/>
        <v>0</v>
      </c>
      <c r="AT45" s="189">
        <f t="shared" si="43"/>
        <v>0</v>
      </c>
      <c r="AU45" s="189">
        <f t="shared" si="43"/>
        <v>0</v>
      </c>
      <c r="AV45" s="189">
        <f t="shared" si="43"/>
        <v>0</v>
      </c>
      <c r="AW45" s="189">
        <f t="shared" si="43"/>
        <v>0</v>
      </c>
      <c r="AX45" s="189">
        <f t="shared" si="43"/>
        <v>0</v>
      </c>
      <c r="AY45" s="189">
        <f t="shared" si="43"/>
        <v>0</v>
      </c>
      <c r="AZ45" s="189">
        <f t="shared" si="43"/>
        <v>0</v>
      </c>
      <c r="BA45" s="189">
        <f t="shared" si="43"/>
        <v>0</v>
      </c>
      <c r="BB45" s="189">
        <f t="shared" si="44"/>
        <v>0</v>
      </c>
      <c r="BC45" s="189">
        <f t="shared" si="44"/>
        <v>0</v>
      </c>
      <c r="BD45" s="189">
        <f t="shared" si="44"/>
        <v>0</v>
      </c>
      <c r="BE45" s="189">
        <f t="shared" si="44"/>
        <v>0</v>
      </c>
      <c r="BF45" s="189">
        <f t="shared" si="44"/>
        <v>0</v>
      </c>
      <c r="BG45" s="189">
        <f t="shared" si="44"/>
        <v>0</v>
      </c>
      <c r="BH45" s="189">
        <f t="shared" si="44"/>
        <v>0</v>
      </c>
      <c r="BI45" s="189">
        <f t="shared" si="44"/>
        <v>0</v>
      </c>
      <c r="BJ45" s="189">
        <f t="shared" si="44"/>
        <v>0</v>
      </c>
      <c r="BK45" s="189">
        <f t="shared" si="44"/>
        <v>0</v>
      </c>
      <c r="BL45" s="189">
        <f t="shared" si="44"/>
        <v>0</v>
      </c>
      <c r="BM45" s="189">
        <f t="shared" si="44"/>
        <v>0</v>
      </c>
      <c r="BN45" s="189">
        <f t="shared" si="44"/>
        <v>0</v>
      </c>
      <c r="BO45" s="189">
        <f t="shared" si="44"/>
        <v>0</v>
      </c>
      <c r="BP45" s="189">
        <f t="shared" si="44"/>
        <v>0</v>
      </c>
      <c r="BQ45" s="189">
        <f t="shared" si="44"/>
        <v>0</v>
      </c>
      <c r="BR45" s="189">
        <f t="shared" si="45"/>
        <v>0</v>
      </c>
      <c r="BS45" s="189">
        <f t="shared" si="45"/>
        <v>0</v>
      </c>
      <c r="BT45" s="189">
        <f t="shared" si="45"/>
        <v>0</v>
      </c>
      <c r="BU45" s="189">
        <f t="shared" si="45"/>
        <v>0</v>
      </c>
      <c r="BV45" s="189">
        <f t="shared" si="45"/>
        <v>0</v>
      </c>
      <c r="BW45" s="189">
        <f t="shared" si="45"/>
        <v>0</v>
      </c>
      <c r="BX45" s="189">
        <f t="shared" si="45"/>
        <v>0</v>
      </c>
      <c r="BY45" s="189">
        <f t="shared" si="45"/>
        <v>0</v>
      </c>
      <c r="BZ45" s="189">
        <f t="shared" si="45"/>
        <v>0</v>
      </c>
      <c r="CA45" s="189">
        <f t="shared" si="45"/>
        <v>0</v>
      </c>
      <c r="CB45" s="189">
        <f t="shared" si="45"/>
        <v>0</v>
      </c>
      <c r="CC45" s="189">
        <f t="shared" si="45"/>
        <v>0</v>
      </c>
      <c r="CD45" s="189">
        <f t="shared" si="45"/>
        <v>0</v>
      </c>
      <c r="CE45" s="189">
        <f t="shared" si="45"/>
        <v>0</v>
      </c>
      <c r="CF45" s="189">
        <f t="shared" si="45"/>
        <v>0</v>
      </c>
      <c r="CG45" s="189">
        <f t="shared" si="45"/>
        <v>0</v>
      </c>
      <c r="CH45" s="189">
        <f t="shared" si="46"/>
        <v>0</v>
      </c>
      <c r="CI45" s="189">
        <f t="shared" si="46"/>
        <v>0</v>
      </c>
      <c r="CJ45" s="189">
        <f t="shared" si="46"/>
        <v>0</v>
      </c>
      <c r="CK45" s="189">
        <f t="shared" si="46"/>
        <v>0</v>
      </c>
      <c r="CL45" s="189">
        <f t="shared" si="46"/>
        <v>0</v>
      </c>
      <c r="CM45" s="189">
        <f t="shared" si="46"/>
        <v>0</v>
      </c>
      <c r="CN45" s="189">
        <f t="shared" si="46"/>
        <v>0</v>
      </c>
      <c r="CO45" s="189">
        <f t="shared" si="46"/>
        <v>0</v>
      </c>
      <c r="CP45">
        <f ca="1">IF(Eingabetabelle!$K$4="X",INDIRECT(ADDRESS(10,16,1,1,CONCATENATE($A45,"_",$B45))),Eingabetabelle!$H42)</f>
        <v>0</v>
      </c>
      <c r="CQ45" t="str">
        <f ca="1">IF($CP45=Daten!$AP$3,CONCATENATE($A45,"_",$B45),"")</f>
        <v/>
      </c>
      <c r="CR45" t="str">
        <f ca="1">IF($CP45=Daten!$AP$4,CONCATENATE($A45,"_",$B45),"")</f>
        <v/>
      </c>
      <c r="CS45" t="str">
        <f ca="1">IF($CP45=Daten!$AP$5,CONCATENATE($A45,"_",$B45),"")</f>
        <v/>
      </c>
      <c r="CU45">
        <f t="shared" ca="1" si="47"/>
        <v>0</v>
      </c>
      <c r="CV45">
        <f t="shared" ca="1" si="48"/>
        <v>0</v>
      </c>
      <c r="CW45">
        <f t="shared" ca="1" si="49"/>
        <v>0</v>
      </c>
    </row>
    <row r="46" spans="1:101" ht="15">
      <c r="A46" s="28"/>
      <c r="B46" s="28"/>
      <c r="C46" s="28"/>
      <c r="D46" s="28"/>
      <c r="E46" s="28"/>
      <c r="F46" s="28"/>
      <c r="G46" s="28"/>
      <c r="H46" s="28"/>
      <c r="I46" s="28"/>
      <c r="J46" s="28"/>
      <c r="K46" s="28"/>
      <c r="L46" s="28"/>
      <c r="M46" s="28"/>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U46">
        <f ca="1">IF(CV46&lt;&gt;0,SUM(CU37:CU45)/CV46,20)</f>
        <v>20</v>
      </c>
      <c r="CV46">
        <f ca="1">SUM(CV37:CV45)</f>
        <v>0</v>
      </c>
      <c r="CW46">
        <f ca="1">SUM(CW37:CW45)</f>
        <v>0</v>
      </c>
    </row>
    <row r="47" spans="1:101" ht="15">
      <c r="A47" s="252" t="str">
        <f>"Strang"&amp;ROW()-46</f>
        <v>Strang1</v>
      </c>
      <c r="B47" s="252"/>
      <c r="C47" s="252"/>
      <c r="D47">
        <f ca="1">INDIRECT(ADDRESS(90,ROW()-33))</f>
        <v>15.571399999999997</v>
      </c>
      <c r="M47" s="31"/>
      <c r="N47" s="189">
        <f t="shared" si="41"/>
        <v>0</v>
      </c>
      <c r="O47" s="189">
        <f t="shared" si="41"/>
        <v>0</v>
      </c>
      <c r="P47" s="189">
        <f t="shared" si="41"/>
        <v>0</v>
      </c>
      <c r="Q47" s="189">
        <f t="shared" si="41"/>
        <v>0</v>
      </c>
      <c r="R47" s="189">
        <f t="shared" si="41"/>
        <v>0</v>
      </c>
      <c r="S47" s="189">
        <f t="shared" si="41"/>
        <v>0</v>
      </c>
      <c r="T47" s="189">
        <f t="shared" si="41"/>
        <v>0</v>
      </c>
      <c r="U47" s="189">
        <f t="shared" si="41"/>
        <v>0</v>
      </c>
      <c r="V47" s="189">
        <f t="shared" si="41"/>
        <v>0</v>
      </c>
      <c r="W47" s="189">
        <f t="shared" si="41"/>
        <v>0</v>
      </c>
      <c r="X47" s="189">
        <f t="shared" si="41"/>
        <v>0</v>
      </c>
      <c r="Y47" s="189">
        <f t="shared" si="41"/>
        <v>0</v>
      </c>
      <c r="Z47" s="189">
        <f t="shared" si="41"/>
        <v>0</v>
      </c>
      <c r="AA47" s="189">
        <f t="shared" si="41"/>
        <v>0</v>
      </c>
      <c r="AB47" s="189">
        <f t="shared" si="41"/>
        <v>0</v>
      </c>
      <c r="AC47" s="189">
        <f t="shared" si="41"/>
        <v>0</v>
      </c>
      <c r="AD47" s="189">
        <f t="shared" si="42"/>
        <v>0</v>
      </c>
      <c r="AE47" s="189">
        <f t="shared" si="42"/>
        <v>0</v>
      </c>
      <c r="AF47" s="189">
        <f t="shared" si="42"/>
        <v>0</v>
      </c>
      <c r="AG47" s="189">
        <f t="shared" si="42"/>
        <v>0</v>
      </c>
      <c r="AH47" s="189">
        <f t="shared" si="42"/>
        <v>0</v>
      </c>
      <c r="AI47" s="189">
        <f t="shared" si="42"/>
        <v>0</v>
      </c>
      <c r="AJ47" s="189">
        <f t="shared" si="42"/>
        <v>0</v>
      </c>
      <c r="AK47" s="189">
        <f t="shared" si="42"/>
        <v>0</v>
      </c>
      <c r="AL47" s="189">
        <f t="shared" si="42"/>
        <v>0</v>
      </c>
      <c r="AM47" s="189">
        <f t="shared" si="42"/>
        <v>0</v>
      </c>
      <c r="AN47" s="189">
        <f t="shared" si="42"/>
        <v>0</v>
      </c>
      <c r="AO47" s="189">
        <f t="shared" si="42"/>
        <v>0</v>
      </c>
      <c r="AP47" s="189">
        <f t="shared" si="42"/>
        <v>0</v>
      </c>
      <c r="AQ47" s="189">
        <f t="shared" si="42"/>
        <v>0</v>
      </c>
      <c r="AR47" s="189">
        <f t="shared" si="42"/>
        <v>0</v>
      </c>
      <c r="AS47" s="189">
        <f t="shared" si="42"/>
        <v>0</v>
      </c>
      <c r="AT47" s="189">
        <f t="shared" si="43"/>
        <v>0</v>
      </c>
      <c r="AU47" s="189">
        <f t="shared" si="43"/>
        <v>0</v>
      </c>
      <c r="AV47" s="189">
        <f t="shared" si="43"/>
        <v>0</v>
      </c>
      <c r="AW47" s="189">
        <f t="shared" si="43"/>
        <v>0</v>
      </c>
      <c r="AX47" s="189">
        <f t="shared" si="43"/>
        <v>0</v>
      </c>
      <c r="AY47" s="189">
        <f t="shared" si="43"/>
        <v>0</v>
      </c>
      <c r="AZ47" s="189">
        <f t="shared" si="43"/>
        <v>0</v>
      </c>
      <c r="BA47" s="189">
        <f t="shared" si="43"/>
        <v>0</v>
      </c>
      <c r="BB47" s="189">
        <f t="shared" ref="BB47:BQ62" ca="1" si="50">IF(COLUMN()-53=$M47,INDIRECT(ADDRESS(91,ROW()-46+13,1,1)),0)</f>
        <v>0</v>
      </c>
      <c r="BC47" s="189">
        <f t="shared" ca="1" si="50"/>
        <v>0</v>
      </c>
      <c r="BD47" s="189">
        <f t="shared" ca="1" si="50"/>
        <v>0</v>
      </c>
      <c r="BE47" s="189">
        <f t="shared" ca="1" si="50"/>
        <v>0</v>
      </c>
      <c r="BF47" s="189">
        <f t="shared" ca="1" si="50"/>
        <v>0</v>
      </c>
      <c r="BG47" s="189">
        <f t="shared" ca="1" si="50"/>
        <v>0</v>
      </c>
      <c r="BH47" s="189">
        <f t="shared" ca="1" si="50"/>
        <v>0</v>
      </c>
      <c r="BI47" s="189">
        <f t="shared" ca="1" si="50"/>
        <v>0</v>
      </c>
      <c r="BJ47" s="189">
        <f t="shared" ca="1" si="50"/>
        <v>0</v>
      </c>
      <c r="BK47" s="189">
        <f t="shared" ca="1" si="50"/>
        <v>0</v>
      </c>
      <c r="BL47" s="189">
        <f t="shared" ca="1" si="50"/>
        <v>0</v>
      </c>
      <c r="BM47" s="189">
        <f t="shared" ca="1" si="50"/>
        <v>0</v>
      </c>
      <c r="BN47" s="189">
        <f t="shared" ca="1" si="50"/>
        <v>0</v>
      </c>
      <c r="BO47" s="189">
        <f t="shared" ca="1" si="50"/>
        <v>0</v>
      </c>
      <c r="BP47" s="189">
        <f t="shared" ca="1" si="50"/>
        <v>0</v>
      </c>
      <c r="BQ47" s="189">
        <f t="shared" ca="1" si="50"/>
        <v>0</v>
      </c>
      <c r="BR47" s="189">
        <f t="shared" ref="BR47:CG62" ca="1" si="51">IF(COLUMN()-53=$M47,INDIRECT(ADDRESS(91,ROW()-46+13,1,1)),0)</f>
        <v>0</v>
      </c>
      <c r="BS47" s="189">
        <f t="shared" ca="1" si="51"/>
        <v>0</v>
      </c>
      <c r="BT47" s="189">
        <f t="shared" ca="1" si="51"/>
        <v>0</v>
      </c>
      <c r="BU47" s="189">
        <f t="shared" ca="1" si="51"/>
        <v>0</v>
      </c>
      <c r="BV47" s="189">
        <f t="shared" ca="1" si="51"/>
        <v>0</v>
      </c>
      <c r="BW47" s="189">
        <f t="shared" ca="1" si="51"/>
        <v>0</v>
      </c>
      <c r="BX47" s="189">
        <f t="shared" ca="1" si="51"/>
        <v>0</v>
      </c>
      <c r="BY47" s="189">
        <f t="shared" ca="1" si="51"/>
        <v>0</v>
      </c>
      <c r="BZ47" s="189">
        <f t="shared" ca="1" si="51"/>
        <v>0</v>
      </c>
      <c r="CA47" s="189">
        <f t="shared" ca="1" si="51"/>
        <v>0</v>
      </c>
      <c r="CB47" s="189">
        <f t="shared" ca="1" si="51"/>
        <v>0</v>
      </c>
      <c r="CC47" s="189">
        <f t="shared" ca="1" si="51"/>
        <v>0</v>
      </c>
      <c r="CD47" s="189">
        <f t="shared" ca="1" si="51"/>
        <v>0</v>
      </c>
      <c r="CE47" s="189">
        <f t="shared" ca="1" si="51"/>
        <v>0</v>
      </c>
      <c r="CF47" s="189">
        <f t="shared" ca="1" si="51"/>
        <v>0</v>
      </c>
      <c r="CG47" s="189">
        <f t="shared" ca="1" si="51"/>
        <v>0</v>
      </c>
      <c r="CH47" s="189">
        <f t="shared" ref="CH47:CO62" ca="1" si="52">IF(COLUMN()-53=$M47,INDIRECT(ADDRESS(91,ROW()-46+13,1,1)),0)</f>
        <v>0</v>
      </c>
      <c r="CI47" s="189">
        <f t="shared" ca="1" si="52"/>
        <v>0</v>
      </c>
      <c r="CJ47" s="189">
        <f t="shared" ca="1" si="52"/>
        <v>0</v>
      </c>
      <c r="CK47" s="189">
        <f t="shared" ca="1" si="52"/>
        <v>0</v>
      </c>
      <c r="CL47" s="189">
        <f t="shared" ca="1" si="52"/>
        <v>0</v>
      </c>
      <c r="CM47" s="189">
        <f t="shared" ca="1" si="52"/>
        <v>0</v>
      </c>
      <c r="CN47" s="189">
        <f t="shared" ca="1" si="52"/>
        <v>0</v>
      </c>
      <c r="CO47" s="189">
        <f t="shared" ca="1" si="52"/>
        <v>0</v>
      </c>
      <c r="CV47">
        <f ca="1">CV46+CV36+CV25+CV14</f>
        <v>25.999999999999996</v>
      </c>
    </row>
    <row r="48" spans="1:101" ht="15">
      <c r="A48" s="252" t="str">
        <f t="shared" ref="A48:A89" si="53">"Strang"&amp;ROW()-46</f>
        <v>Strang2</v>
      </c>
      <c r="B48" s="252"/>
      <c r="C48" s="252"/>
      <c r="D48">
        <f t="shared" ref="D48:D89" ca="1" si="54">INDIRECT(ADDRESS(90,ROW()-33))</f>
        <v>0</v>
      </c>
      <c r="M48" s="31"/>
      <c r="N48" s="189">
        <f t="shared" si="41"/>
        <v>0</v>
      </c>
      <c r="O48" s="189">
        <f t="shared" si="41"/>
        <v>0</v>
      </c>
      <c r="P48" s="189">
        <f t="shared" si="41"/>
        <v>0</v>
      </c>
      <c r="Q48" s="189">
        <f t="shared" si="41"/>
        <v>0</v>
      </c>
      <c r="R48" s="189">
        <f t="shared" si="41"/>
        <v>0</v>
      </c>
      <c r="S48" s="189">
        <f t="shared" si="41"/>
        <v>0</v>
      </c>
      <c r="T48" s="189">
        <f t="shared" si="41"/>
        <v>0</v>
      </c>
      <c r="U48" s="189">
        <f t="shared" si="41"/>
        <v>0</v>
      </c>
      <c r="V48" s="189">
        <f t="shared" si="41"/>
        <v>0</v>
      </c>
      <c r="W48" s="189">
        <f t="shared" si="41"/>
        <v>0</v>
      </c>
      <c r="X48" s="189">
        <f t="shared" si="41"/>
        <v>0</v>
      </c>
      <c r="Y48" s="189">
        <f t="shared" si="41"/>
        <v>0</v>
      </c>
      <c r="Z48" s="189">
        <f t="shared" si="41"/>
        <v>0</v>
      </c>
      <c r="AA48" s="189">
        <f t="shared" si="41"/>
        <v>0</v>
      </c>
      <c r="AB48" s="189">
        <f t="shared" si="41"/>
        <v>0</v>
      </c>
      <c r="AC48" s="189">
        <f t="shared" si="41"/>
        <v>0</v>
      </c>
      <c r="AD48" s="189">
        <f t="shared" si="42"/>
        <v>0</v>
      </c>
      <c r="AE48" s="189">
        <f t="shared" si="42"/>
        <v>0</v>
      </c>
      <c r="AF48" s="189">
        <f t="shared" si="42"/>
        <v>0</v>
      </c>
      <c r="AG48" s="189">
        <f t="shared" si="42"/>
        <v>0</v>
      </c>
      <c r="AH48" s="189">
        <f t="shared" si="42"/>
        <v>0</v>
      </c>
      <c r="AI48" s="189">
        <f t="shared" si="42"/>
        <v>0</v>
      </c>
      <c r="AJ48" s="189">
        <f t="shared" si="42"/>
        <v>0</v>
      </c>
      <c r="AK48" s="189">
        <f t="shared" si="42"/>
        <v>0</v>
      </c>
      <c r="AL48" s="189">
        <f t="shared" si="42"/>
        <v>0</v>
      </c>
      <c r="AM48" s="189">
        <f t="shared" si="42"/>
        <v>0</v>
      </c>
      <c r="AN48" s="189">
        <f t="shared" si="42"/>
        <v>0</v>
      </c>
      <c r="AO48" s="189">
        <f t="shared" si="42"/>
        <v>0</v>
      </c>
      <c r="AP48" s="189">
        <f t="shared" si="42"/>
        <v>0</v>
      </c>
      <c r="AQ48" s="189">
        <f t="shared" si="42"/>
        <v>0</v>
      </c>
      <c r="AR48" s="189">
        <f t="shared" si="42"/>
        <v>0</v>
      </c>
      <c r="AS48" s="189">
        <f t="shared" si="42"/>
        <v>0</v>
      </c>
      <c r="AT48" s="189">
        <f t="shared" si="43"/>
        <v>0</v>
      </c>
      <c r="AU48" s="189">
        <f t="shared" si="43"/>
        <v>0</v>
      </c>
      <c r="AV48" s="189">
        <f t="shared" si="43"/>
        <v>0</v>
      </c>
      <c r="AW48" s="189">
        <f t="shared" si="43"/>
        <v>0</v>
      </c>
      <c r="AX48" s="189">
        <f t="shared" si="43"/>
        <v>0</v>
      </c>
      <c r="AY48" s="189">
        <f t="shared" si="43"/>
        <v>0</v>
      </c>
      <c r="AZ48" s="189">
        <f t="shared" si="43"/>
        <v>0</v>
      </c>
      <c r="BA48" s="189">
        <f t="shared" si="43"/>
        <v>0</v>
      </c>
      <c r="BB48" s="189">
        <f t="shared" ca="1" si="50"/>
        <v>0</v>
      </c>
      <c r="BC48" s="189">
        <f t="shared" ca="1" si="50"/>
        <v>0</v>
      </c>
      <c r="BD48" s="189">
        <f t="shared" ca="1" si="50"/>
        <v>0</v>
      </c>
      <c r="BE48" s="189">
        <f t="shared" ca="1" si="50"/>
        <v>0</v>
      </c>
      <c r="BF48" s="189">
        <f t="shared" ca="1" si="50"/>
        <v>0</v>
      </c>
      <c r="BG48" s="189">
        <f t="shared" ca="1" si="50"/>
        <v>0</v>
      </c>
      <c r="BH48" s="189">
        <f t="shared" ca="1" si="50"/>
        <v>0</v>
      </c>
      <c r="BI48" s="189">
        <f t="shared" ca="1" si="50"/>
        <v>0</v>
      </c>
      <c r="BJ48" s="189">
        <f t="shared" ca="1" si="50"/>
        <v>0</v>
      </c>
      <c r="BK48" s="189">
        <f t="shared" ca="1" si="50"/>
        <v>0</v>
      </c>
      <c r="BL48" s="189">
        <f t="shared" ca="1" si="50"/>
        <v>0</v>
      </c>
      <c r="BM48" s="189">
        <f t="shared" ca="1" si="50"/>
        <v>0</v>
      </c>
      <c r="BN48" s="189">
        <f t="shared" ca="1" si="50"/>
        <v>0</v>
      </c>
      <c r="BO48" s="189">
        <f t="shared" ca="1" si="50"/>
        <v>0</v>
      </c>
      <c r="BP48" s="189">
        <f t="shared" ca="1" si="50"/>
        <v>0</v>
      </c>
      <c r="BQ48" s="189">
        <f t="shared" ca="1" si="50"/>
        <v>0</v>
      </c>
      <c r="BR48" s="189">
        <f t="shared" ca="1" si="51"/>
        <v>0</v>
      </c>
      <c r="BS48" s="189">
        <f t="shared" ca="1" si="51"/>
        <v>0</v>
      </c>
      <c r="BT48" s="189">
        <f t="shared" ca="1" si="51"/>
        <v>0</v>
      </c>
      <c r="BU48" s="189">
        <f t="shared" ca="1" si="51"/>
        <v>0</v>
      </c>
      <c r="BV48" s="189">
        <f t="shared" ca="1" si="51"/>
        <v>0</v>
      </c>
      <c r="BW48" s="189">
        <f t="shared" ca="1" si="51"/>
        <v>0</v>
      </c>
      <c r="BX48" s="189">
        <f t="shared" ca="1" si="51"/>
        <v>0</v>
      </c>
      <c r="BY48" s="189">
        <f t="shared" ca="1" si="51"/>
        <v>0</v>
      </c>
      <c r="BZ48" s="189">
        <f t="shared" ca="1" si="51"/>
        <v>0</v>
      </c>
      <c r="CA48" s="189">
        <f t="shared" ca="1" si="51"/>
        <v>0</v>
      </c>
      <c r="CB48" s="189">
        <f t="shared" ca="1" si="51"/>
        <v>0</v>
      </c>
      <c r="CC48" s="189">
        <f t="shared" ca="1" si="51"/>
        <v>0</v>
      </c>
      <c r="CD48" s="189">
        <f t="shared" ca="1" si="51"/>
        <v>0</v>
      </c>
      <c r="CE48" s="189">
        <f t="shared" ca="1" si="51"/>
        <v>0</v>
      </c>
      <c r="CF48" s="189">
        <f t="shared" ca="1" si="51"/>
        <v>0</v>
      </c>
      <c r="CG48" s="189">
        <f t="shared" ca="1" si="51"/>
        <v>0</v>
      </c>
      <c r="CH48" s="189">
        <f t="shared" ca="1" si="52"/>
        <v>0</v>
      </c>
      <c r="CI48" s="189">
        <f t="shared" ca="1" si="52"/>
        <v>0</v>
      </c>
      <c r="CJ48" s="189">
        <f t="shared" ca="1" si="52"/>
        <v>0</v>
      </c>
      <c r="CK48" s="189">
        <f t="shared" ca="1" si="52"/>
        <v>0</v>
      </c>
      <c r="CL48" s="189">
        <f t="shared" ca="1" si="52"/>
        <v>0</v>
      </c>
      <c r="CM48" s="189">
        <f t="shared" ca="1" si="52"/>
        <v>0</v>
      </c>
      <c r="CN48" s="189">
        <f t="shared" ca="1" si="52"/>
        <v>0</v>
      </c>
      <c r="CO48" s="189">
        <f t="shared" ca="1" si="52"/>
        <v>0</v>
      </c>
    </row>
    <row r="49" spans="1:93" ht="15">
      <c r="A49" s="252" t="str">
        <f t="shared" si="53"/>
        <v>Strang3</v>
      </c>
      <c r="B49" s="252"/>
      <c r="C49" s="252"/>
      <c r="D49">
        <f t="shared" ca="1" si="54"/>
        <v>0</v>
      </c>
      <c r="M49" s="31"/>
      <c r="N49" s="189">
        <f t="shared" si="41"/>
        <v>0</v>
      </c>
      <c r="O49" s="189">
        <f t="shared" si="41"/>
        <v>0</v>
      </c>
      <c r="P49" s="189">
        <f t="shared" si="41"/>
        <v>0</v>
      </c>
      <c r="Q49" s="189">
        <f t="shared" si="41"/>
        <v>0</v>
      </c>
      <c r="R49" s="189">
        <f t="shared" si="41"/>
        <v>0</v>
      </c>
      <c r="S49" s="189">
        <f t="shared" si="41"/>
        <v>0</v>
      </c>
      <c r="T49" s="189">
        <f t="shared" si="41"/>
        <v>0</v>
      </c>
      <c r="U49" s="189">
        <f t="shared" si="41"/>
        <v>0</v>
      </c>
      <c r="V49" s="189">
        <f t="shared" si="41"/>
        <v>0</v>
      </c>
      <c r="W49" s="189">
        <f t="shared" si="41"/>
        <v>0</v>
      </c>
      <c r="X49" s="189">
        <f t="shared" si="41"/>
        <v>0</v>
      </c>
      <c r="Y49" s="189">
        <f t="shared" si="41"/>
        <v>0</v>
      </c>
      <c r="Z49" s="189">
        <f t="shared" si="41"/>
        <v>0</v>
      </c>
      <c r="AA49" s="189">
        <f t="shared" si="41"/>
        <v>0</v>
      </c>
      <c r="AB49" s="189">
        <f t="shared" si="41"/>
        <v>0</v>
      </c>
      <c r="AC49" s="189">
        <f t="shared" si="41"/>
        <v>0</v>
      </c>
      <c r="AD49" s="189">
        <f t="shared" si="42"/>
        <v>0</v>
      </c>
      <c r="AE49" s="189">
        <f t="shared" si="42"/>
        <v>0</v>
      </c>
      <c r="AF49" s="189">
        <f t="shared" si="42"/>
        <v>0</v>
      </c>
      <c r="AG49" s="189">
        <f t="shared" si="42"/>
        <v>0</v>
      </c>
      <c r="AH49" s="189">
        <f t="shared" si="42"/>
        <v>0</v>
      </c>
      <c r="AI49" s="189">
        <f t="shared" si="42"/>
        <v>0</v>
      </c>
      <c r="AJ49" s="189">
        <f t="shared" si="42"/>
        <v>0</v>
      </c>
      <c r="AK49" s="189">
        <f t="shared" si="42"/>
        <v>0</v>
      </c>
      <c r="AL49" s="189">
        <f t="shared" si="42"/>
        <v>0</v>
      </c>
      <c r="AM49" s="189">
        <f t="shared" si="42"/>
        <v>0</v>
      </c>
      <c r="AN49" s="189">
        <f t="shared" si="42"/>
        <v>0</v>
      </c>
      <c r="AO49" s="189">
        <f t="shared" si="42"/>
        <v>0</v>
      </c>
      <c r="AP49" s="189">
        <f t="shared" si="42"/>
        <v>0</v>
      </c>
      <c r="AQ49" s="189">
        <f t="shared" si="42"/>
        <v>0</v>
      </c>
      <c r="AR49" s="189">
        <f t="shared" si="42"/>
        <v>0</v>
      </c>
      <c r="AS49" s="189">
        <f t="shared" si="42"/>
        <v>0</v>
      </c>
      <c r="AT49" s="189">
        <f t="shared" si="43"/>
        <v>0</v>
      </c>
      <c r="AU49" s="189">
        <f t="shared" si="43"/>
        <v>0</v>
      </c>
      <c r="AV49" s="189">
        <f t="shared" si="43"/>
        <v>0</v>
      </c>
      <c r="AW49" s="189">
        <f t="shared" si="43"/>
        <v>0</v>
      </c>
      <c r="AX49" s="189">
        <f t="shared" si="43"/>
        <v>0</v>
      </c>
      <c r="AY49" s="189">
        <f t="shared" si="43"/>
        <v>0</v>
      </c>
      <c r="AZ49" s="189">
        <f t="shared" si="43"/>
        <v>0</v>
      </c>
      <c r="BA49" s="189">
        <f t="shared" si="43"/>
        <v>0</v>
      </c>
      <c r="BB49" s="189">
        <f t="shared" ca="1" si="50"/>
        <v>0</v>
      </c>
      <c r="BC49" s="189">
        <f t="shared" ca="1" si="50"/>
        <v>0</v>
      </c>
      <c r="BD49" s="189">
        <f t="shared" ca="1" si="50"/>
        <v>0</v>
      </c>
      <c r="BE49" s="189">
        <f t="shared" ca="1" si="50"/>
        <v>0</v>
      </c>
      <c r="BF49" s="189">
        <f t="shared" ca="1" si="50"/>
        <v>0</v>
      </c>
      <c r="BG49" s="189">
        <f t="shared" ca="1" si="50"/>
        <v>0</v>
      </c>
      <c r="BH49" s="189">
        <f t="shared" ca="1" si="50"/>
        <v>0</v>
      </c>
      <c r="BI49" s="189">
        <f t="shared" ca="1" si="50"/>
        <v>0</v>
      </c>
      <c r="BJ49" s="189">
        <f t="shared" ca="1" si="50"/>
        <v>0</v>
      </c>
      <c r="BK49" s="189">
        <f t="shared" ca="1" si="50"/>
        <v>0</v>
      </c>
      <c r="BL49" s="189">
        <f t="shared" ca="1" si="50"/>
        <v>0</v>
      </c>
      <c r="BM49" s="189">
        <f t="shared" ca="1" si="50"/>
        <v>0</v>
      </c>
      <c r="BN49" s="189">
        <f t="shared" ca="1" si="50"/>
        <v>0</v>
      </c>
      <c r="BO49" s="189">
        <f t="shared" ca="1" si="50"/>
        <v>0</v>
      </c>
      <c r="BP49" s="189">
        <f t="shared" ca="1" si="50"/>
        <v>0</v>
      </c>
      <c r="BQ49" s="189">
        <f t="shared" ca="1" si="50"/>
        <v>0</v>
      </c>
      <c r="BR49" s="189">
        <f t="shared" ca="1" si="51"/>
        <v>0</v>
      </c>
      <c r="BS49" s="189">
        <f t="shared" ca="1" si="51"/>
        <v>0</v>
      </c>
      <c r="BT49" s="189">
        <f t="shared" ca="1" si="51"/>
        <v>0</v>
      </c>
      <c r="BU49" s="189">
        <f t="shared" ca="1" si="51"/>
        <v>0</v>
      </c>
      <c r="BV49" s="189">
        <f t="shared" ca="1" si="51"/>
        <v>0</v>
      </c>
      <c r="BW49" s="189">
        <f t="shared" ca="1" si="51"/>
        <v>0</v>
      </c>
      <c r="BX49" s="189">
        <f t="shared" ca="1" si="51"/>
        <v>0</v>
      </c>
      <c r="BY49" s="189">
        <f t="shared" ca="1" si="51"/>
        <v>0</v>
      </c>
      <c r="BZ49" s="189">
        <f t="shared" ca="1" si="51"/>
        <v>0</v>
      </c>
      <c r="CA49" s="189">
        <f t="shared" ca="1" si="51"/>
        <v>0</v>
      </c>
      <c r="CB49" s="189">
        <f t="shared" ca="1" si="51"/>
        <v>0</v>
      </c>
      <c r="CC49" s="189">
        <f t="shared" ca="1" si="51"/>
        <v>0</v>
      </c>
      <c r="CD49" s="189">
        <f t="shared" ca="1" si="51"/>
        <v>0</v>
      </c>
      <c r="CE49" s="189">
        <f t="shared" ca="1" si="51"/>
        <v>0</v>
      </c>
      <c r="CF49" s="189">
        <f t="shared" ca="1" si="51"/>
        <v>0</v>
      </c>
      <c r="CG49" s="189">
        <f t="shared" ca="1" si="51"/>
        <v>0</v>
      </c>
      <c r="CH49" s="189">
        <f t="shared" ca="1" si="52"/>
        <v>0</v>
      </c>
      <c r="CI49" s="189">
        <f t="shared" ca="1" si="52"/>
        <v>0</v>
      </c>
      <c r="CJ49" s="189">
        <f t="shared" ca="1" si="52"/>
        <v>0</v>
      </c>
      <c r="CK49" s="189">
        <f t="shared" ca="1" si="52"/>
        <v>0</v>
      </c>
      <c r="CL49" s="189">
        <f t="shared" ca="1" si="52"/>
        <v>0</v>
      </c>
      <c r="CM49" s="189">
        <f t="shared" ca="1" si="52"/>
        <v>0</v>
      </c>
      <c r="CN49" s="189">
        <f t="shared" ca="1" si="52"/>
        <v>0</v>
      </c>
      <c r="CO49" s="189">
        <f t="shared" ca="1" si="52"/>
        <v>0</v>
      </c>
    </row>
    <row r="50" spans="1:93" ht="15">
      <c r="A50" s="252" t="str">
        <f t="shared" si="53"/>
        <v>Strang4</v>
      </c>
      <c r="B50" s="252"/>
      <c r="C50" s="252"/>
      <c r="D50">
        <f t="shared" ca="1" si="54"/>
        <v>0</v>
      </c>
      <c r="M50" s="31"/>
      <c r="N50" s="189">
        <f t="shared" si="41"/>
        <v>0</v>
      </c>
      <c r="O50" s="189">
        <f t="shared" si="41"/>
        <v>0</v>
      </c>
      <c r="P50" s="189">
        <f t="shared" si="41"/>
        <v>0</v>
      </c>
      <c r="Q50" s="189">
        <f t="shared" si="41"/>
        <v>0</v>
      </c>
      <c r="R50" s="189">
        <f t="shared" si="41"/>
        <v>0</v>
      </c>
      <c r="S50" s="189">
        <f t="shared" si="41"/>
        <v>0</v>
      </c>
      <c r="T50" s="189">
        <f t="shared" si="41"/>
        <v>0</v>
      </c>
      <c r="U50" s="189">
        <f t="shared" si="41"/>
        <v>0</v>
      </c>
      <c r="V50" s="189">
        <f t="shared" si="41"/>
        <v>0</v>
      </c>
      <c r="W50" s="189">
        <f t="shared" si="41"/>
        <v>0</v>
      </c>
      <c r="X50" s="189">
        <f t="shared" si="41"/>
        <v>0</v>
      </c>
      <c r="Y50" s="189">
        <f t="shared" si="41"/>
        <v>0</v>
      </c>
      <c r="Z50" s="189">
        <f t="shared" si="41"/>
        <v>0</v>
      </c>
      <c r="AA50" s="189">
        <f t="shared" si="41"/>
        <v>0</v>
      </c>
      <c r="AB50" s="189">
        <f t="shared" si="41"/>
        <v>0</v>
      </c>
      <c r="AC50" s="189">
        <f t="shared" si="41"/>
        <v>0</v>
      </c>
      <c r="AD50" s="189">
        <f t="shared" si="42"/>
        <v>0</v>
      </c>
      <c r="AE50" s="189">
        <f t="shared" si="42"/>
        <v>0</v>
      </c>
      <c r="AF50" s="189">
        <f t="shared" si="42"/>
        <v>0</v>
      </c>
      <c r="AG50" s="189">
        <f t="shared" si="42"/>
        <v>0</v>
      </c>
      <c r="AH50" s="189">
        <f t="shared" si="42"/>
        <v>0</v>
      </c>
      <c r="AI50" s="189">
        <f t="shared" si="42"/>
        <v>0</v>
      </c>
      <c r="AJ50" s="189">
        <f t="shared" si="42"/>
        <v>0</v>
      </c>
      <c r="AK50" s="189">
        <f t="shared" si="42"/>
        <v>0</v>
      </c>
      <c r="AL50" s="189">
        <f t="shared" si="42"/>
        <v>0</v>
      </c>
      <c r="AM50" s="189">
        <f t="shared" si="42"/>
        <v>0</v>
      </c>
      <c r="AN50" s="189">
        <f t="shared" si="42"/>
        <v>0</v>
      </c>
      <c r="AO50" s="189">
        <f t="shared" si="42"/>
        <v>0</v>
      </c>
      <c r="AP50" s="189">
        <f t="shared" si="42"/>
        <v>0</v>
      </c>
      <c r="AQ50" s="189">
        <f t="shared" si="42"/>
        <v>0</v>
      </c>
      <c r="AR50" s="189">
        <f t="shared" si="42"/>
        <v>0</v>
      </c>
      <c r="AS50" s="189">
        <f t="shared" si="42"/>
        <v>0</v>
      </c>
      <c r="AT50" s="189">
        <f t="shared" si="43"/>
        <v>0</v>
      </c>
      <c r="AU50" s="189">
        <f t="shared" si="43"/>
        <v>0</v>
      </c>
      <c r="AV50" s="189">
        <f t="shared" si="43"/>
        <v>0</v>
      </c>
      <c r="AW50" s="189">
        <f t="shared" si="43"/>
        <v>0</v>
      </c>
      <c r="AX50" s="189">
        <f t="shared" si="43"/>
        <v>0</v>
      </c>
      <c r="AY50" s="189">
        <f t="shared" si="43"/>
        <v>0</v>
      </c>
      <c r="AZ50" s="189">
        <f t="shared" si="43"/>
        <v>0</v>
      </c>
      <c r="BA50" s="189">
        <f t="shared" si="43"/>
        <v>0</v>
      </c>
      <c r="BB50" s="189">
        <f t="shared" ca="1" si="50"/>
        <v>0</v>
      </c>
      <c r="BC50" s="189">
        <f t="shared" ca="1" si="50"/>
        <v>0</v>
      </c>
      <c r="BD50" s="189">
        <f t="shared" ca="1" si="50"/>
        <v>0</v>
      </c>
      <c r="BE50" s="189">
        <f t="shared" ca="1" si="50"/>
        <v>0</v>
      </c>
      <c r="BF50" s="189">
        <f t="shared" ca="1" si="50"/>
        <v>0</v>
      </c>
      <c r="BG50" s="189">
        <f t="shared" ca="1" si="50"/>
        <v>0</v>
      </c>
      <c r="BH50" s="189">
        <f t="shared" ca="1" si="50"/>
        <v>0</v>
      </c>
      <c r="BI50" s="189">
        <f t="shared" ca="1" si="50"/>
        <v>0</v>
      </c>
      <c r="BJ50" s="189">
        <f t="shared" ca="1" si="50"/>
        <v>0</v>
      </c>
      <c r="BK50" s="189">
        <f t="shared" ca="1" si="50"/>
        <v>0</v>
      </c>
      <c r="BL50" s="189">
        <f t="shared" ca="1" si="50"/>
        <v>0</v>
      </c>
      <c r="BM50" s="189">
        <f t="shared" ca="1" si="50"/>
        <v>0</v>
      </c>
      <c r="BN50" s="189">
        <f t="shared" ca="1" si="50"/>
        <v>0</v>
      </c>
      <c r="BO50" s="189">
        <f t="shared" ca="1" si="50"/>
        <v>0</v>
      </c>
      <c r="BP50" s="189">
        <f t="shared" ca="1" si="50"/>
        <v>0</v>
      </c>
      <c r="BQ50" s="189">
        <f t="shared" ca="1" si="50"/>
        <v>0</v>
      </c>
      <c r="BR50" s="189">
        <f t="shared" ca="1" si="51"/>
        <v>0</v>
      </c>
      <c r="BS50" s="189">
        <f t="shared" ca="1" si="51"/>
        <v>0</v>
      </c>
      <c r="BT50" s="189">
        <f t="shared" ca="1" si="51"/>
        <v>0</v>
      </c>
      <c r="BU50" s="189">
        <f t="shared" ca="1" si="51"/>
        <v>0</v>
      </c>
      <c r="BV50" s="189">
        <f t="shared" ca="1" si="51"/>
        <v>0</v>
      </c>
      <c r="BW50" s="189">
        <f t="shared" ca="1" si="51"/>
        <v>0</v>
      </c>
      <c r="BX50" s="189">
        <f t="shared" ca="1" si="51"/>
        <v>0</v>
      </c>
      <c r="BY50" s="189">
        <f t="shared" ca="1" si="51"/>
        <v>0</v>
      </c>
      <c r="BZ50" s="189">
        <f t="shared" ca="1" si="51"/>
        <v>0</v>
      </c>
      <c r="CA50" s="189">
        <f t="shared" ca="1" si="51"/>
        <v>0</v>
      </c>
      <c r="CB50" s="189">
        <f t="shared" ca="1" si="51"/>
        <v>0</v>
      </c>
      <c r="CC50" s="189">
        <f t="shared" ca="1" si="51"/>
        <v>0</v>
      </c>
      <c r="CD50" s="189">
        <f t="shared" ca="1" si="51"/>
        <v>0</v>
      </c>
      <c r="CE50" s="189">
        <f t="shared" ca="1" si="51"/>
        <v>0</v>
      </c>
      <c r="CF50" s="189">
        <f t="shared" ca="1" si="51"/>
        <v>0</v>
      </c>
      <c r="CG50" s="189">
        <f t="shared" ca="1" si="51"/>
        <v>0</v>
      </c>
      <c r="CH50" s="189">
        <f t="shared" ca="1" si="52"/>
        <v>0</v>
      </c>
      <c r="CI50" s="189">
        <f t="shared" ca="1" si="52"/>
        <v>0</v>
      </c>
      <c r="CJ50" s="189">
        <f t="shared" ca="1" si="52"/>
        <v>0</v>
      </c>
      <c r="CK50" s="189">
        <f t="shared" ca="1" si="52"/>
        <v>0</v>
      </c>
      <c r="CL50" s="189">
        <f t="shared" ca="1" si="52"/>
        <v>0</v>
      </c>
      <c r="CM50" s="189">
        <f t="shared" ca="1" si="52"/>
        <v>0</v>
      </c>
      <c r="CN50" s="189">
        <f t="shared" ca="1" si="52"/>
        <v>0</v>
      </c>
      <c r="CO50" s="189">
        <f t="shared" ca="1" si="52"/>
        <v>0</v>
      </c>
    </row>
    <row r="51" spans="1:93" ht="15">
      <c r="A51" s="252" t="str">
        <f t="shared" si="53"/>
        <v>Strang5</v>
      </c>
      <c r="B51" s="252"/>
      <c r="C51" s="252"/>
      <c r="D51">
        <f t="shared" ca="1" si="54"/>
        <v>15.571399999999997</v>
      </c>
      <c r="M51" s="31">
        <v>1</v>
      </c>
      <c r="N51" s="189">
        <f t="shared" ca="1" si="41"/>
        <v>15.571399999999997</v>
      </c>
      <c r="O51" s="189">
        <f t="shared" si="41"/>
        <v>0</v>
      </c>
      <c r="P51" s="189">
        <f t="shared" si="41"/>
        <v>0</v>
      </c>
      <c r="Q51" s="189">
        <f t="shared" si="41"/>
        <v>0</v>
      </c>
      <c r="R51" s="189">
        <f t="shared" si="41"/>
        <v>0</v>
      </c>
      <c r="S51" s="189">
        <f t="shared" si="41"/>
        <v>0</v>
      </c>
      <c r="T51" s="189">
        <f t="shared" si="41"/>
        <v>0</v>
      </c>
      <c r="U51" s="189">
        <f t="shared" si="41"/>
        <v>0</v>
      </c>
      <c r="V51" s="189">
        <f t="shared" si="41"/>
        <v>0</v>
      </c>
      <c r="W51" s="189">
        <f t="shared" si="41"/>
        <v>0</v>
      </c>
      <c r="X51" s="189">
        <f t="shared" si="41"/>
        <v>0</v>
      </c>
      <c r="Y51" s="189">
        <f t="shared" si="41"/>
        <v>0</v>
      </c>
      <c r="Z51" s="189">
        <f t="shared" si="41"/>
        <v>0</v>
      </c>
      <c r="AA51" s="189">
        <f t="shared" si="41"/>
        <v>0</v>
      </c>
      <c r="AB51" s="189">
        <f t="shared" si="41"/>
        <v>0</v>
      </c>
      <c r="AC51" s="189">
        <f t="shared" si="41"/>
        <v>0</v>
      </c>
      <c r="AD51" s="189">
        <f t="shared" si="42"/>
        <v>0</v>
      </c>
      <c r="AE51" s="189">
        <f t="shared" si="42"/>
        <v>0</v>
      </c>
      <c r="AF51" s="189">
        <f t="shared" si="42"/>
        <v>0</v>
      </c>
      <c r="AG51" s="189">
        <f t="shared" si="42"/>
        <v>0</v>
      </c>
      <c r="AH51" s="189">
        <f t="shared" si="42"/>
        <v>0</v>
      </c>
      <c r="AI51" s="189">
        <f t="shared" si="42"/>
        <v>0</v>
      </c>
      <c r="AJ51" s="189">
        <f t="shared" si="42"/>
        <v>0</v>
      </c>
      <c r="AK51" s="189">
        <f t="shared" si="42"/>
        <v>0</v>
      </c>
      <c r="AL51" s="189">
        <f t="shared" si="42"/>
        <v>0</v>
      </c>
      <c r="AM51" s="189">
        <f t="shared" si="42"/>
        <v>0</v>
      </c>
      <c r="AN51" s="189">
        <f t="shared" si="42"/>
        <v>0</v>
      </c>
      <c r="AO51" s="189">
        <f t="shared" si="42"/>
        <v>0</v>
      </c>
      <c r="AP51" s="189">
        <f t="shared" si="42"/>
        <v>0</v>
      </c>
      <c r="AQ51" s="189">
        <f t="shared" si="42"/>
        <v>0</v>
      </c>
      <c r="AR51" s="189">
        <f t="shared" si="42"/>
        <v>0</v>
      </c>
      <c r="AS51" s="189">
        <f t="shared" si="42"/>
        <v>0</v>
      </c>
      <c r="AT51" s="189">
        <f t="shared" si="43"/>
        <v>0</v>
      </c>
      <c r="AU51" s="189">
        <f t="shared" si="43"/>
        <v>0</v>
      </c>
      <c r="AV51" s="189">
        <f t="shared" si="43"/>
        <v>0</v>
      </c>
      <c r="AW51" s="189">
        <f t="shared" si="43"/>
        <v>0</v>
      </c>
      <c r="AX51" s="189">
        <f t="shared" si="43"/>
        <v>0</v>
      </c>
      <c r="AY51" s="189">
        <f t="shared" si="43"/>
        <v>0</v>
      </c>
      <c r="AZ51" s="189">
        <f t="shared" si="43"/>
        <v>0</v>
      </c>
      <c r="BA51" s="189">
        <f t="shared" si="43"/>
        <v>0</v>
      </c>
      <c r="BB51" s="189">
        <f t="shared" ref="BB51:BB67" ca="1" si="55">IF(COLUMN()-53=$M51,INDIRECT(ADDRESS(91,ROW()-46+13,1,1)),0)</f>
        <v>1.7850658274891802</v>
      </c>
      <c r="BC51" s="189">
        <f t="shared" ca="1" si="50"/>
        <v>0</v>
      </c>
      <c r="BD51" s="189">
        <f t="shared" ca="1" si="50"/>
        <v>0</v>
      </c>
      <c r="BE51" s="189">
        <f t="shared" ca="1" si="50"/>
        <v>0</v>
      </c>
      <c r="BF51" s="189">
        <f t="shared" ca="1" si="50"/>
        <v>0</v>
      </c>
      <c r="BG51" s="189">
        <f t="shared" ca="1" si="50"/>
        <v>0</v>
      </c>
      <c r="BH51" s="189">
        <f t="shared" ca="1" si="50"/>
        <v>0</v>
      </c>
      <c r="BI51" s="189">
        <f t="shared" ca="1" si="50"/>
        <v>0</v>
      </c>
      <c r="BJ51" s="189">
        <f t="shared" ca="1" si="50"/>
        <v>0</v>
      </c>
      <c r="BK51" s="189">
        <f t="shared" ca="1" si="50"/>
        <v>0</v>
      </c>
      <c r="BL51" s="189">
        <f t="shared" ca="1" si="50"/>
        <v>0</v>
      </c>
      <c r="BM51" s="189">
        <f t="shared" ca="1" si="50"/>
        <v>0</v>
      </c>
      <c r="BN51" s="189">
        <f t="shared" ca="1" si="50"/>
        <v>0</v>
      </c>
      <c r="BO51" s="189">
        <f t="shared" ca="1" si="50"/>
        <v>0</v>
      </c>
      <c r="BP51" s="189">
        <f t="shared" ca="1" si="50"/>
        <v>0</v>
      </c>
      <c r="BQ51" s="189">
        <f t="shared" ca="1" si="50"/>
        <v>0</v>
      </c>
      <c r="BR51" s="189">
        <f t="shared" ca="1" si="51"/>
        <v>0</v>
      </c>
      <c r="BS51" s="189">
        <f t="shared" ca="1" si="51"/>
        <v>0</v>
      </c>
      <c r="BT51" s="189">
        <f t="shared" ca="1" si="51"/>
        <v>0</v>
      </c>
      <c r="BU51" s="189">
        <f t="shared" ca="1" si="51"/>
        <v>0</v>
      </c>
      <c r="BV51" s="189">
        <f t="shared" ca="1" si="51"/>
        <v>0</v>
      </c>
      <c r="BW51" s="189">
        <f t="shared" ca="1" si="51"/>
        <v>0</v>
      </c>
      <c r="BX51" s="189">
        <f t="shared" ca="1" si="51"/>
        <v>0</v>
      </c>
      <c r="BY51" s="189">
        <f t="shared" ca="1" si="51"/>
        <v>0</v>
      </c>
      <c r="BZ51" s="189">
        <f t="shared" ca="1" si="51"/>
        <v>0</v>
      </c>
      <c r="CA51" s="189">
        <f t="shared" ca="1" si="51"/>
        <v>0</v>
      </c>
      <c r="CB51" s="189">
        <f t="shared" ca="1" si="51"/>
        <v>0</v>
      </c>
      <c r="CC51" s="189">
        <f t="shared" ca="1" si="51"/>
        <v>0</v>
      </c>
      <c r="CD51" s="189">
        <f t="shared" ca="1" si="51"/>
        <v>0</v>
      </c>
      <c r="CE51" s="189">
        <f t="shared" ca="1" si="51"/>
        <v>0</v>
      </c>
      <c r="CF51" s="189">
        <f t="shared" ca="1" si="51"/>
        <v>0</v>
      </c>
      <c r="CG51" s="189">
        <f t="shared" ca="1" si="51"/>
        <v>0</v>
      </c>
      <c r="CH51" s="189">
        <f t="shared" ca="1" si="52"/>
        <v>0</v>
      </c>
      <c r="CI51" s="189">
        <f t="shared" ca="1" si="52"/>
        <v>0</v>
      </c>
      <c r="CJ51" s="189">
        <f t="shared" ca="1" si="52"/>
        <v>0</v>
      </c>
      <c r="CK51" s="189">
        <f t="shared" ca="1" si="52"/>
        <v>0</v>
      </c>
      <c r="CL51" s="189">
        <f t="shared" ca="1" si="52"/>
        <v>0</v>
      </c>
      <c r="CM51" s="189">
        <f t="shared" ca="1" si="52"/>
        <v>0</v>
      </c>
      <c r="CN51" s="189">
        <f t="shared" ca="1" si="52"/>
        <v>0</v>
      </c>
      <c r="CO51" s="189">
        <f t="shared" ca="1" si="52"/>
        <v>0</v>
      </c>
    </row>
    <row r="52" spans="1:93" ht="15">
      <c r="A52" s="252" t="str">
        <f t="shared" si="53"/>
        <v>Strang6</v>
      </c>
      <c r="B52" s="252"/>
      <c r="C52" s="252"/>
      <c r="D52">
        <f t="shared" ca="1" si="54"/>
        <v>0</v>
      </c>
      <c r="M52" s="31"/>
      <c r="N52" s="189">
        <f t="shared" si="41"/>
        <v>0</v>
      </c>
      <c r="O52" s="189">
        <f t="shared" si="41"/>
        <v>0</v>
      </c>
      <c r="P52" s="189">
        <f t="shared" si="41"/>
        <v>0</v>
      </c>
      <c r="Q52" s="189">
        <f t="shared" si="41"/>
        <v>0</v>
      </c>
      <c r="R52" s="189">
        <f t="shared" si="41"/>
        <v>0</v>
      </c>
      <c r="S52" s="189">
        <f t="shared" si="41"/>
        <v>0</v>
      </c>
      <c r="T52" s="189">
        <f t="shared" si="41"/>
        <v>0</v>
      </c>
      <c r="U52" s="189">
        <f t="shared" si="41"/>
        <v>0</v>
      </c>
      <c r="V52" s="189">
        <f t="shared" si="41"/>
        <v>0</v>
      </c>
      <c r="W52" s="189">
        <f t="shared" si="41"/>
        <v>0</v>
      </c>
      <c r="X52" s="189">
        <f t="shared" si="41"/>
        <v>0</v>
      </c>
      <c r="Y52" s="189">
        <f t="shared" si="41"/>
        <v>0</v>
      </c>
      <c r="Z52" s="189">
        <f t="shared" si="41"/>
        <v>0</v>
      </c>
      <c r="AA52" s="189">
        <f t="shared" si="41"/>
        <v>0</v>
      </c>
      <c r="AB52" s="189">
        <f t="shared" si="41"/>
        <v>0</v>
      </c>
      <c r="AC52" s="189">
        <f t="shared" si="41"/>
        <v>0</v>
      </c>
      <c r="AD52" s="189">
        <f t="shared" si="42"/>
        <v>0</v>
      </c>
      <c r="AE52" s="189">
        <f t="shared" si="42"/>
        <v>0</v>
      </c>
      <c r="AF52" s="189">
        <f t="shared" si="42"/>
        <v>0</v>
      </c>
      <c r="AG52" s="189">
        <f t="shared" si="42"/>
        <v>0</v>
      </c>
      <c r="AH52" s="189">
        <f t="shared" si="42"/>
        <v>0</v>
      </c>
      <c r="AI52" s="189">
        <f t="shared" si="42"/>
        <v>0</v>
      </c>
      <c r="AJ52" s="189">
        <f t="shared" si="42"/>
        <v>0</v>
      </c>
      <c r="AK52" s="189">
        <f t="shared" si="42"/>
        <v>0</v>
      </c>
      <c r="AL52" s="189">
        <f t="shared" si="42"/>
        <v>0</v>
      </c>
      <c r="AM52" s="189">
        <f t="shared" si="42"/>
        <v>0</v>
      </c>
      <c r="AN52" s="189">
        <f t="shared" si="42"/>
        <v>0</v>
      </c>
      <c r="AO52" s="189">
        <f t="shared" si="42"/>
        <v>0</v>
      </c>
      <c r="AP52" s="189">
        <f t="shared" si="42"/>
        <v>0</v>
      </c>
      <c r="AQ52" s="189">
        <f t="shared" si="42"/>
        <v>0</v>
      </c>
      <c r="AR52" s="189">
        <f t="shared" si="42"/>
        <v>0</v>
      </c>
      <c r="AS52" s="189">
        <f t="shared" si="42"/>
        <v>0</v>
      </c>
      <c r="AT52" s="189">
        <f t="shared" si="43"/>
        <v>0</v>
      </c>
      <c r="AU52" s="189">
        <f t="shared" si="43"/>
        <v>0</v>
      </c>
      <c r="AV52" s="189">
        <f t="shared" si="43"/>
        <v>0</v>
      </c>
      <c r="AW52" s="189">
        <f t="shared" si="43"/>
        <v>0</v>
      </c>
      <c r="AX52" s="189">
        <f t="shared" si="43"/>
        <v>0</v>
      </c>
      <c r="AY52" s="189">
        <f t="shared" si="43"/>
        <v>0</v>
      </c>
      <c r="AZ52" s="189">
        <f t="shared" si="43"/>
        <v>0</v>
      </c>
      <c r="BA52" s="189">
        <f t="shared" si="43"/>
        <v>0</v>
      </c>
      <c r="BB52" s="189">
        <f t="shared" ca="1" si="55"/>
        <v>0</v>
      </c>
      <c r="BC52" s="189">
        <f t="shared" ca="1" si="50"/>
        <v>0</v>
      </c>
      <c r="BD52" s="189">
        <f t="shared" ca="1" si="50"/>
        <v>0</v>
      </c>
      <c r="BE52" s="189">
        <f t="shared" ca="1" si="50"/>
        <v>0</v>
      </c>
      <c r="BF52" s="189">
        <f t="shared" ca="1" si="50"/>
        <v>0</v>
      </c>
      <c r="BG52" s="189">
        <f t="shared" ca="1" si="50"/>
        <v>0</v>
      </c>
      <c r="BH52" s="189">
        <f t="shared" ca="1" si="50"/>
        <v>0</v>
      </c>
      <c r="BI52" s="189">
        <f t="shared" ca="1" si="50"/>
        <v>0</v>
      </c>
      <c r="BJ52" s="189">
        <f t="shared" ca="1" si="50"/>
        <v>0</v>
      </c>
      <c r="BK52" s="189">
        <f t="shared" ca="1" si="50"/>
        <v>0</v>
      </c>
      <c r="BL52" s="189">
        <f t="shared" ca="1" si="50"/>
        <v>0</v>
      </c>
      <c r="BM52" s="189">
        <f t="shared" ca="1" si="50"/>
        <v>0</v>
      </c>
      <c r="BN52" s="189">
        <f t="shared" ca="1" si="50"/>
        <v>0</v>
      </c>
      <c r="BO52" s="189">
        <f t="shared" ca="1" si="50"/>
        <v>0</v>
      </c>
      <c r="BP52" s="189">
        <f t="shared" ca="1" si="50"/>
        <v>0</v>
      </c>
      <c r="BQ52" s="189">
        <f t="shared" ca="1" si="50"/>
        <v>0</v>
      </c>
      <c r="BR52" s="189">
        <f t="shared" ca="1" si="51"/>
        <v>0</v>
      </c>
      <c r="BS52" s="189">
        <f t="shared" ca="1" si="51"/>
        <v>0</v>
      </c>
      <c r="BT52" s="189">
        <f t="shared" ca="1" si="51"/>
        <v>0</v>
      </c>
      <c r="BU52" s="189">
        <f t="shared" ca="1" si="51"/>
        <v>0</v>
      </c>
      <c r="BV52" s="189">
        <f t="shared" ca="1" si="51"/>
        <v>0</v>
      </c>
      <c r="BW52" s="189">
        <f t="shared" ca="1" si="51"/>
        <v>0</v>
      </c>
      <c r="BX52" s="189">
        <f t="shared" ca="1" si="51"/>
        <v>0</v>
      </c>
      <c r="BY52" s="189">
        <f t="shared" ca="1" si="51"/>
        <v>0</v>
      </c>
      <c r="BZ52" s="189">
        <f t="shared" ca="1" si="51"/>
        <v>0</v>
      </c>
      <c r="CA52" s="189">
        <f t="shared" ca="1" si="51"/>
        <v>0</v>
      </c>
      <c r="CB52" s="189">
        <f t="shared" ca="1" si="51"/>
        <v>0</v>
      </c>
      <c r="CC52" s="189">
        <f t="shared" ca="1" si="51"/>
        <v>0</v>
      </c>
      <c r="CD52" s="189">
        <f t="shared" ca="1" si="51"/>
        <v>0</v>
      </c>
      <c r="CE52" s="189">
        <f t="shared" ca="1" si="51"/>
        <v>0</v>
      </c>
      <c r="CF52" s="189">
        <f t="shared" ca="1" si="51"/>
        <v>0</v>
      </c>
      <c r="CG52" s="189">
        <f t="shared" ca="1" si="51"/>
        <v>0</v>
      </c>
      <c r="CH52" s="189">
        <f t="shared" ca="1" si="52"/>
        <v>0</v>
      </c>
      <c r="CI52" s="189">
        <f t="shared" ca="1" si="52"/>
        <v>0</v>
      </c>
      <c r="CJ52" s="189">
        <f t="shared" ca="1" si="52"/>
        <v>0</v>
      </c>
      <c r="CK52" s="189">
        <f t="shared" ca="1" si="52"/>
        <v>0</v>
      </c>
      <c r="CL52" s="189">
        <f t="shared" ca="1" si="52"/>
        <v>0</v>
      </c>
      <c r="CM52" s="189">
        <f t="shared" ca="1" si="52"/>
        <v>0</v>
      </c>
      <c r="CN52" s="189">
        <f t="shared" ca="1" si="52"/>
        <v>0</v>
      </c>
      <c r="CO52" s="189">
        <f t="shared" ca="1" si="52"/>
        <v>0</v>
      </c>
    </row>
    <row r="53" spans="1:93" ht="15">
      <c r="A53" s="252" t="str">
        <f t="shared" si="53"/>
        <v>Strang7</v>
      </c>
      <c r="B53" s="252"/>
      <c r="C53" s="252"/>
      <c r="D53">
        <f t="shared" ca="1" si="54"/>
        <v>0</v>
      </c>
      <c r="M53" s="31"/>
      <c r="N53" s="189">
        <f t="shared" ref="N53:AC68" si="56">IF(COLUMN()-13=$M53,$D53,0)</f>
        <v>0</v>
      </c>
      <c r="O53" s="189">
        <f t="shared" si="56"/>
        <v>0</v>
      </c>
      <c r="P53" s="189">
        <f t="shared" si="56"/>
        <v>0</v>
      </c>
      <c r="Q53" s="189">
        <f t="shared" si="56"/>
        <v>0</v>
      </c>
      <c r="R53" s="189">
        <f t="shared" si="56"/>
        <v>0</v>
      </c>
      <c r="S53" s="189">
        <f t="shared" si="56"/>
        <v>0</v>
      </c>
      <c r="T53" s="189">
        <f t="shared" si="56"/>
        <v>0</v>
      </c>
      <c r="U53" s="189">
        <f t="shared" si="56"/>
        <v>0</v>
      </c>
      <c r="V53" s="189">
        <f t="shared" si="56"/>
        <v>0</v>
      </c>
      <c r="W53" s="189">
        <f t="shared" si="56"/>
        <v>0</v>
      </c>
      <c r="X53" s="189">
        <f t="shared" si="56"/>
        <v>0</v>
      </c>
      <c r="Y53" s="189">
        <f t="shared" si="56"/>
        <v>0</v>
      </c>
      <c r="Z53" s="189">
        <f t="shared" si="56"/>
        <v>0</v>
      </c>
      <c r="AA53" s="189">
        <f t="shared" si="56"/>
        <v>0</v>
      </c>
      <c r="AB53" s="189">
        <f t="shared" si="56"/>
        <v>0</v>
      </c>
      <c r="AC53" s="189">
        <f t="shared" si="56"/>
        <v>0</v>
      </c>
      <c r="AD53" s="189">
        <f t="shared" ref="AD53:AS68" si="57">IF(COLUMN()-13=$M53,$D53,0)</f>
        <v>0</v>
      </c>
      <c r="AE53" s="189">
        <f t="shared" si="57"/>
        <v>0</v>
      </c>
      <c r="AF53" s="189">
        <f t="shared" si="57"/>
        <v>0</v>
      </c>
      <c r="AG53" s="189">
        <f t="shared" si="57"/>
        <v>0</v>
      </c>
      <c r="AH53" s="189">
        <f t="shared" si="57"/>
        <v>0</v>
      </c>
      <c r="AI53" s="189">
        <f t="shared" si="57"/>
        <v>0</v>
      </c>
      <c r="AJ53" s="189">
        <f t="shared" si="57"/>
        <v>0</v>
      </c>
      <c r="AK53" s="189">
        <f t="shared" si="57"/>
        <v>0</v>
      </c>
      <c r="AL53" s="189">
        <f t="shared" si="57"/>
        <v>0</v>
      </c>
      <c r="AM53" s="189">
        <f t="shared" si="57"/>
        <v>0</v>
      </c>
      <c r="AN53" s="189">
        <f t="shared" si="57"/>
        <v>0</v>
      </c>
      <c r="AO53" s="189">
        <f t="shared" si="57"/>
        <v>0</v>
      </c>
      <c r="AP53" s="189">
        <f t="shared" si="57"/>
        <v>0</v>
      </c>
      <c r="AQ53" s="189">
        <f t="shared" si="57"/>
        <v>0</v>
      </c>
      <c r="AR53" s="189">
        <f t="shared" si="57"/>
        <v>0</v>
      </c>
      <c r="AS53" s="189">
        <f t="shared" si="57"/>
        <v>0</v>
      </c>
      <c r="AT53" s="189">
        <f t="shared" ref="AT53:BA84" si="58">IF(COLUMN()-13=$M53,$D53,0)</f>
        <v>0</v>
      </c>
      <c r="AU53" s="189">
        <f t="shared" si="58"/>
        <v>0</v>
      </c>
      <c r="AV53" s="189">
        <f t="shared" si="58"/>
        <v>0</v>
      </c>
      <c r="AW53" s="189">
        <f t="shared" si="58"/>
        <v>0</v>
      </c>
      <c r="AX53" s="189">
        <f t="shared" si="58"/>
        <v>0</v>
      </c>
      <c r="AY53" s="189">
        <f t="shared" si="58"/>
        <v>0</v>
      </c>
      <c r="AZ53" s="189">
        <f t="shared" si="58"/>
        <v>0</v>
      </c>
      <c r="BA53" s="189">
        <f t="shared" si="58"/>
        <v>0</v>
      </c>
      <c r="BB53" s="189">
        <f t="shared" ca="1" si="55"/>
        <v>0</v>
      </c>
      <c r="BC53" s="189">
        <f t="shared" ca="1" si="50"/>
        <v>0</v>
      </c>
      <c r="BD53" s="189">
        <f t="shared" ca="1" si="50"/>
        <v>0</v>
      </c>
      <c r="BE53" s="189">
        <f t="shared" ca="1" si="50"/>
        <v>0</v>
      </c>
      <c r="BF53" s="189">
        <f t="shared" ca="1" si="50"/>
        <v>0</v>
      </c>
      <c r="BG53" s="189">
        <f t="shared" ca="1" si="50"/>
        <v>0</v>
      </c>
      <c r="BH53" s="189">
        <f t="shared" ca="1" si="50"/>
        <v>0</v>
      </c>
      <c r="BI53" s="189">
        <f t="shared" ca="1" si="50"/>
        <v>0</v>
      </c>
      <c r="BJ53" s="189">
        <f t="shared" ca="1" si="50"/>
        <v>0</v>
      </c>
      <c r="BK53" s="189">
        <f t="shared" ca="1" si="50"/>
        <v>0</v>
      </c>
      <c r="BL53" s="189">
        <f t="shared" ca="1" si="50"/>
        <v>0</v>
      </c>
      <c r="BM53" s="189">
        <f t="shared" ca="1" si="50"/>
        <v>0</v>
      </c>
      <c r="BN53" s="189">
        <f t="shared" ca="1" si="50"/>
        <v>0</v>
      </c>
      <c r="BO53" s="189">
        <f t="shared" ca="1" si="50"/>
        <v>0</v>
      </c>
      <c r="BP53" s="189">
        <f t="shared" ca="1" si="50"/>
        <v>0</v>
      </c>
      <c r="BQ53" s="189">
        <f t="shared" ca="1" si="50"/>
        <v>0</v>
      </c>
      <c r="BR53" s="189">
        <f t="shared" ca="1" si="51"/>
        <v>0</v>
      </c>
      <c r="BS53" s="189">
        <f t="shared" ca="1" si="51"/>
        <v>0</v>
      </c>
      <c r="BT53" s="189">
        <f t="shared" ca="1" si="51"/>
        <v>0</v>
      </c>
      <c r="BU53" s="189">
        <f t="shared" ca="1" si="51"/>
        <v>0</v>
      </c>
      <c r="BV53" s="189">
        <f t="shared" ca="1" si="51"/>
        <v>0</v>
      </c>
      <c r="BW53" s="189">
        <f t="shared" ca="1" si="51"/>
        <v>0</v>
      </c>
      <c r="BX53" s="189">
        <f t="shared" ca="1" si="51"/>
        <v>0</v>
      </c>
      <c r="BY53" s="189">
        <f t="shared" ca="1" si="51"/>
        <v>0</v>
      </c>
      <c r="BZ53" s="189">
        <f t="shared" ca="1" si="51"/>
        <v>0</v>
      </c>
      <c r="CA53" s="189">
        <f t="shared" ca="1" si="51"/>
        <v>0</v>
      </c>
      <c r="CB53" s="189">
        <f t="shared" ca="1" si="51"/>
        <v>0</v>
      </c>
      <c r="CC53" s="189">
        <f t="shared" ca="1" si="51"/>
        <v>0</v>
      </c>
      <c r="CD53" s="189">
        <f t="shared" ca="1" si="51"/>
        <v>0</v>
      </c>
      <c r="CE53" s="189">
        <f t="shared" ca="1" si="51"/>
        <v>0</v>
      </c>
      <c r="CF53" s="189">
        <f t="shared" ca="1" si="51"/>
        <v>0</v>
      </c>
      <c r="CG53" s="189">
        <f t="shared" ca="1" si="51"/>
        <v>0</v>
      </c>
      <c r="CH53" s="189">
        <f t="shared" ca="1" si="52"/>
        <v>0</v>
      </c>
      <c r="CI53" s="189">
        <f t="shared" ca="1" si="52"/>
        <v>0</v>
      </c>
      <c r="CJ53" s="189">
        <f t="shared" ca="1" si="52"/>
        <v>0</v>
      </c>
      <c r="CK53" s="189">
        <f t="shared" ca="1" si="52"/>
        <v>0</v>
      </c>
      <c r="CL53" s="189">
        <f t="shared" ca="1" si="52"/>
        <v>0</v>
      </c>
      <c r="CM53" s="189">
        <f t="shared" ca="1" si="52"/>
        <v>0</v>
      </c>
      <c r="CN53" s="189">
        <f t="shared" ca="1" si="52"/>
        <v>0</v>
      </c>
      <c r="CO53" s="189">
        <f t="shared" ca="1" si="52"/>
        <v>0</v>
      </c>
    </row>
    <row r="54" spans="1:93" ht="15">
      <c r="A54" s="252" t="str">
        <f t="shared" si="53"/>
        <v>Strang8</v>
      </c>
      <c r="B54" s="252"/>
      <c r="C54" s="252"/>
      <c r="D54">
        <f t="shared" ca="1" si="54"/>
        <v>0</v>
      </c>
      <c r="M54" s="31"/>
      <c r="N54" s="189">
        <f t="shared" si="56"/>
        <v>0</v>
      </c>
      <c r="O54" s="189">
        <f t="shared" si="56"/>
        <v>0</v>
      </c>
      <c r="P54" s="189">
        <f t="shared" si="56"/>
        <v>0</v>
      </c>
      <c r="Q54" s="189">
        <f t="shared" si="56"/>
        <v>0</v>
      </c>
      <c r="R54" s="189">
        <f t="shared" si="56"/>
        <v>0</v>
      </c>
      <c r="S54" s="189">
        <f t="shared" si="56"/>
        <v>0</v>
      </c>
      <c r="T54" s="189">
        <f t="shared" si="56"/>
        <v>0</v>
      </c>
      <c r="U54" s="189">
        <f t="shared" si="56"/>
        <v>0</v>
      </c>
      <c r="V54" s="189">
        <f t="shared" si="56"/>
        <v>0</v>
      </c>
      <c r="W54" s="189">
        <f t="shared" si="56"/>
        <v>0</v>
      </c>
      <c r="X54" s="189">
        <f t="shared" si="56"/>
        <v>0</v>
      </c>
      <c r="Y54" s="189">
        <f t="shared" si="56"/>
        <v>0</v>
      </c>
      <c r="Z54" s="189">
        <f t="shared" si="56"/>
        <v>0</v>
      </c>
      <c r="AA54" s="189">
        <f t="shared" si="56"/>
        <v>0</v>
      </c>
      <c r="AB54" s="189">
        <f t="shared" si="56"/>
        <v>0</v>
      </c>
      <c r="AC54" s="189">
        <f t="shared" si="56"/>
        <v>0</v>
      </c>
      <c r="AD54" s="189">
        <f t="shared" si="57"/>
        <v>0</v>
      </c>
      <c r="AE54" s="189">
        <f t="shared" si="57"/>
        <v>0</v>
      </c>
      <c r="AF54" s="189">
        <f t="shared" si="57"/>
        <v>0</v>
      </c>
      <c r="AG54" s="189">
        <f t="shared" si="57"/>
        <v>0</v>
      </c>
      <c r="AH54" s="189">
        <f t="shared" si="57"/>
        <v>0</v>
      </c>
      <c r="AI54" s="189">
        <f t="shared" si="57"/>
        <v>0</v>
      </c>
      <c r="AJ54" s="189">
        <f t="shared" si="57"/>
        <v>0</v>
      </c>
      <c r="AK54" s="189">
        <f t="shared" si="57"/>
        <v>0</v>
      </c>
      <c r="AL54" s="189">
        <f t="shared" si="57"/>
        <v>0</v>
      </c>
      <c r="AM54" s="189">
        <f t="shared" si="57"/>
        <v>0</v>
      </c>
      <c r="AN54" s="189">
        <f t="shared" si="57"/>
        <v>0</v>
      </c>
      <c r="AO54" s="189">
        <f t="shared" si="57"/>
        <v>0</v>
      </c>
      <c r="AP54" s="189">
        <f t="shared" si="57"/>
        <v>0</v>
      </c>
      <c r="AQ54" s="189">
        <f t="shared" si="57"/>
        <v>0</v>
      </c>
      <c r="AR54" s="189">
        <f t="shared" si="57"/>
        <v>0</v>
      </c>
      <c r="AS54" s="189">
        <f t="shared" si="57"/>
        <v>0</v>
      </c>
      <c r="AT54" s="189">
        <f t="shared" si="58"/>
        <v>0</v>
      </c>
      <c r="AU54" s="189">
        <f t="shared" si="58"/>
        <v>0</v>
      </c>
      <c r="AV54" s="189">
        <f t="shared" si="58"/>
        <v>0</v>
      </c>
      <c r="AW54" s="189">
        <f t="shared" si="58"/>
        <v>0</v>
      </c>
      <c r="AX54" s="189">
        <f t="shared" si="58"/>
        <v>0</v>
      </c>
      <c r="AY54" s="189">
        <f t="shared" si="58"/>
        <v>0</v>
      </c>
      <c r="AZ54" s="189">
        <f t="shared" si="58"/>
        <v>0</v>
      </c>
      <c r="BA54" s="189">
        <f t="shared" si="58"/>
        <v>0</v>
      </c>
      <c r="BB54" s="189">
        <f t="shared" ca="1" si="55"/>
        <v>0</v>
      </c>
      <c r="BC54" s="189">
        <f t="shared" ca="1" si="50"/>
        <v>0</v>
      </c>
      <c r="BD54" s="189">
        <f t="shared" ca="1" si="50"/>
        <v>0</v>
      </c>
      <c r="BE54" s="189">
        <f t="shared" ca="1" si="50"/>
        <v>0</v>
      </c>
      <c r="BF54" s="189">
        <f t="shared" ca="1" si="50"/>
        <v>0</v>
      </c>
      <c r="BG54" s="189">
        <f t="shared" ca="1" si="50"/>
        <v>0</v>
      </c>
      <c r="BH54" s="189">
        <f t="shared" ca="1" si="50"/>
        <v>0</v>
      </c>
      <c r="BI54" s="189">
        <f t="shared" ca="1" si="50"/>
        <v>0</v>
      </c>
      <c r="BJ54" s="189">
        <f t="shared" ca="1" si="50"/>
        <v>0</v>
      </c>
      <c r="BK54" s="189">
        <f t="shared" ca="1" si="50"/>
        <v>0</v>
      </c>
      <c r="BL54" s="189">
        <f t="shared" ca="1" si="50"/>
        <v>0</v>
      </c>
      <c r="BM54" s="189">
        <f t="shared" ca="1" si="50"/>
        <v>0</v>
      </c>
      <c r="BN54" s="189">
        <f t="shared" ca="1" si="50"/>
        <v>0</v>
      </c>
      <c r="BO54" s="189">
        <f t="shared" ca="1" si="50"/>
        <v>0</v>
      </c>
      <c r="BP54" s="189">
        <f t="shared" ca="1" si="50"/>
        <v>0</v>
      </c>
      <c r="BQ54" s="189">
        <f t="shared" ca="1" si="50"/>
        <v>0</v>
      </c>
      <c r="BR54" s="189">
        <f t="shared" ca="1" si="51"/>
        <v>0</v>
      </c>
      <c r="BS54" s="189">
        <f t="shared" ca="1" si="51"/>
        <v>0</v>
      </c>
      <c r="BT54" s="189">
        <f t="shared" ca="1" si="51"/>
        <v>0</v>
      </c>
      <c r="BU54" s="189">
        <f t="shared" ca="1" si="51"/>
        <v>0</v>
      </c>
      <c r="BV54" s="189">
        <f t="shared" ca="1" si="51"/>
        <v>0</v>
      </c>
      <c r="BW54" s="189">
        <f t="shared" ca="1" si="51"/>
        <v>0</v>
      </c>
      <c r="BX54" s="189">
        <f t="shared" ca="1" si="51"/>
        <v>0</v>
      </c>
      <c r="BY54" s="189">
        <f t="shared" ca="1" si="51"/>
        <v>0</v>
      </c>
      <c r="BZ54" s="189">
        <f t="shared" ca="1" si="51"/>
        <v>0</v>
      </c>
      <c r="CA54" s="189">
        <f t="shared" ca="1" si="51"/>
        <v>0</v>
      </c>
      <c r="CB54" s="189">
        <f t="shared" ca="1" si="51"/>
        <v>0</v>
      </c>
      <c r="CC54" s="189">
        <f t="shared" ca="1" si="51"/>
        <v>0</v>
      </c>
      <c r="CD54" s="189">
        <f t="shared" ca="1" si="51"/>
        <v>0</v>
      </c>
      <c r="CE54" s="189">
        <f t="shared" ca="1" si="51"/>
        <v>0</v>
      </c>
      <c r="CF54" s="189">
        <f t="shared" ca="1" si="51"/>
        <v>0</v>
      </c>
      <c r="CG54" s="189">
        <f t="shared" ca="1" si="51"/>
        <v>0</v>
      </c>
      <c r="CH54" s="189">
        <f t="shared" ca="1" si="52"/>
        <v>0</v>
      </c>
      <c r="CI54" s="189">
        <f t="shared" ca="1" si="52"/>
        <v>0</v>
      </c>
      <c r="CJ54" s="189">
        <f t="shared" ca="1" si="52"/>
        <v>0</v>
      </c>
      <c r="CK54" s="189">
        <f t="shared" ca="1" si="52"/>
        <v>0</v>
      </c>
      <c r="CL54" s="189">
        <f t="shared" ca="1" si="52"/>
        <v>0</v>
      </c>
      <c r="CM54" s="189">
        <f t="shared" ca="1" si="52"/>
        <v>0</v>
      </c>
      <c r="CN54" s="189">
        <f t="shared" ca="1" si="52"/>
        <v>0</v>
      </c>
      <c r="CO54" s="189">
        <f t="shared" ca="1" si="52"/>
        <v>0</v>
      </c>
    </row>
    <row r="55" spans="1:93" ht="15">
      <c r="A55" s="252" t="str">
        <f t="shared" si="53"/>
        <v>Strang9</v>
      </c>
      <c r="B55" s="252"/>
      <c r="C55" s="252"/>
      <c r="D55">
        <f t="shared" ca="1" si="54"/>
        <v>0</v>
      </c>
      <c r="M55" s="31"/>
      <c r="N55" s="189">
        <f t="shared" si="56"/>
        <v>0</v>
      </c>
      <c r="O55" s="189">
        <f t="shared" si="56"/>
        <v>0</v>
      </c>
      <c r="P55" s="189">
        <f t="shared" si="56"/>
        <v>0</v>
      </c>
      <c r="Q55" s="189">
        <f t="shared" si="56"/>
        <v>0</v>
      </c>
      <c r="R55" s="189">
        <f t="shared" si="56"/>
        <v>0</v>
      </c>
      <c r="S55" s="189">
        <f t="shared" si="56"/>
        <v>0</v>
      </c>
      <c r="T55" s="189">
        <f t="shared" si="56"/>
        <v>0</v>
      </c>
      <c r="U55" s="189">
        <f t="shared" si="56"/>
        <v>0</v>
      </c>
      <c r="V55" s="189">
        <f t="shared" si="56"/>
        <v>0</v>
      </c>
      <c r="W55" s="189">
        <f t="shared" si="56"/>
        <v>0</v>
      </c>
      <c r="X55" s="189">
        <f t="shared" si="56"/>
        <v>0</v>
      </c>
      <c r="Y55" s="189">
        <f t="shared" si="56"/>
        <v>0</v>
      </c>
      <c r="Z55" s="189">
        <f t="shared" si="56"/>
        <v>0</v>
      </c>
      <c r="AA55" s="189">
        <f t="shared" si="56"/>
        <v>0</v>
      </c>
      <c r="AB55" s="189">
        <f t="shared" si="56"/>
        <v>0</v>
      </c>
      <c r="AC55" s="189">
        <f t="shared" si="56"/>
        <v>0</v>
      </c>
      <c r="AD55" s="189">
        <f t="shared" si="57"/>
        <v>0</v>
      </c>
      <c r="AE55" s="189">
        <f t="shared" si="57"/>
        <v>0</v>
      </c>
      <c r="AF55" s="189">
        <f t="shared" si="57"/>
        <v>0</v>
      </c>
      <c r="AG55" s="189">
        <f t="shared" si="57"/>
        <v>0</v>
      </c>
      <c r="AH55" s="189">
        <f t="shared" si="57"/>
        <v>0</v>
      </c>
      <c r="AI55" s="189">
        <f t="shared" si="57"/>
        <v>0</v>
      </c>
      <c r="AJ55" s="189">
        <f t="shared" si="57"/>
        <v>0</v>
      </c>
      <c r="AK55" s="189">
        <f t="shared" si="57"/>
        <v>0</v>
      </c>
      <c r="AL55" s="189">
        <f t="shared" si="57"/>
        <v>0</v>
      </c>
      <c r="AM55" s="189">
        <f t="shared" si="57"/>
        <v>0</v>
      </c>
      <c r="AN55" s="189">
        <f t="shared" si="57"/>
        <v>0</v>
      </c>
      <c r="AO55" s="189">
        <f t="shared" si="57"/>
        <v>0</v>
      </c>
      <c r="AP55" s="189">
        <f t="shared" si="57"/>
        <v>0</v>
      </c>
      <c r="AQ55" s="189">
        <f t="shared" si="57"/>
        <v>0</v>
      </c>
      <c r="AR55" s="189">
        <f t="shared" si="57"/>
        <v>0</v>
      </c>
      <c r="AS55" s="189">
        <f t="shared" si="57"/>
        <v>0</v>
      </c>
      <c r="AT55" s="189">
        <f t="shared" si="58"/>
        <v>0</v>
      </c>
      <c r="AU55" s="189">
        <f t="shared" si="58"/>
        <v>0</v>
      </c>
      <c r="AV55" s="189">
        <f t="shared" si="58"/>
        <v>0</v>
      </c>
      <c r="AW55" s="189">
        <f t="shared" si="58"/>
        <v>0</v>
      </c>
      <c r="AX55" s="189">
        <f t="shared" si="58"/>
        <v>0</v>
      </c>
      <c r="AY55" s="189">
        <f t="shared" si="58"/>
        <v>0</v>
      </c>
      <c r="AZ55" s="189">
        <f t="shared" si="58"/>
        <v>0</v>
      </c>
      <c r="BA55" s="189">
        <f t="shared" si="58"/>
        <v>0</v>
      </c>
      <c r="BB55" s="189">
        <f t="shared" ca="1" si="55"/>
        <v>0</v>
      </c>
      <c r="BC55" s="189">
        <f t="shared" ca="1" si="50"/>
        <v>0</v>
      </c>
      <c r="BD55" s="189">
        <f t="shared" ca="1" si="50"/>
        <v>0</v>
      </c>
      <c r="BE55" s="189">
        <f t="shared" ca="1" si="50"/>
        <v>0</v>
      </c>
      <c r="BF55" s="189">
        <f t="shared" ca="1" si="50"/>
        <v>0</v>
      </c>
      <c r="BG55" s="189">
        <f t="shared" ca="1" si="50"/>
        <v>0</v>
      </c>
      <c r="BH55" s="189">
        <f t="shared" ca="1" si="50"/>
        <v>0</v>
      </c>
      <c r="BI55" s="189">
        <f t="shared" ca="1" si="50"/>
        <v>0</v>
      </c>
      <c r="BJ55" s="189">
        <f t="shared" ca="1" si="50"/>
        <v>0</v>
      </c>
      <c r="BK55" s="189">
        <f t="shared" ca="1" si="50"/>
        <v>0</v>
      </c>
      <c r="BL55" s="189">
        <f t="shared" ca="1" si="50"/>
        <v>0</v>
      </c>
      <c r="BM55" s="189">
        <f t="shared" ca="1" si="50"/>
        <v>0</v>
      </c>
      <c r="BN55" s="189">
        <f t="shared" ca="1" si="50"/>
        <v>0</v>
      </c>
      <c r="BO55" s="189">
        <f t="shared" ca="1" si="50"/>
        <v>0</v>
      </c>
      <c r="BP55" s="189">
        <f t="shared" ca="1" si="50"/>
        <v>0</v>
      </c>
      <c r="BQ55" s="189">
        <f t="shared" ca="1" si="50"/>
        <v>0</v>
      </c>
      <c r="BR55" s="189">
        <f t="shared" ca="1" si="51"/>
        <v>0</v>
      </c>
      <c r="BS55" s="189">
        <f t="shared" ca="1" si="51"/>
        <v>0</v>
      </c>
      <c r="BT55" s="189">
        <f t="shared" ca="1" si="51"/>
        <v>0</v>
      </c>
      <c r="BU55" s="189">
        <f t="shared" ca="1" si="51"/>
        <v>0</v>
      </c>
      <c r="BV55" s="189">
        <f t="shared" ca="1" si="51"/>
        <v>0</v>
      </c>
      <c r="BW55" s="189">
        <f t="shared" ca="1" si="51"/>
        <v>0</v>
      </c>
      <c r="BX55" s="189">
        <f t="shared" ca="1" si="51"/>
        <v>0</v>
      </c>
      <c r="BY55" s="189">
        <f t="shared" ca="1" si="51"/>
        <v>0</v>
      </c>
      <c r="BZ55" s="189">
        <f t="shared" ca="1" si="51"/>
        <v>0</v>
      </c>
      <c r="CA55" s="189">
        <f t="shared" ca="1" si="51"/>
        <v>0</v>
      </c>
      <c r="CB55" s="189">
        <f t="shared" ca="1" si="51"/>
        <v>0</v>
      </c>
      <c r="CC55" s="189">
        <f t="shared" ca="1" si="51"/>
        <v>0</v>
      </c>
      <c r="CD55" s="189">
        <f t="shared" ca="1" si="51"/>
        <v>0</v>
      </c>
      <c r="CE55" s="189">
        <f t="shared" ca="1" si="51"/>
        <v>0</v>
      </c>
      <c r="CF55" s="189">
        <f t="shared" ca="1" si="51"/>
        <v>0</v>
      </c>
      <c r="CG55" s="189">
        <f t="shared" ca="1" si="51"/>
        <v>0</v>
      </c>
      <c r="CH55" s="189">
        <f t="shared" ca="1" si="52"/>
        <v>0</v>
      </c>
      <c r="CI55" s="189">
        <f t="shared" ca="1" si="52"/>
        <v>0</v>
      </c>
      <c r="CJ55" s="189">
        <f t="shared" ca="1" si="52"/>
        <v>0</v>
      </c>
      <c r="CK55" s="189">
        <f t="shared" ca="1" si="52"/>
        <v>0</v>
      </c>
      <c r="CL55" s="189">
        <f t="shared" ca="1" si="52"/>
        <v>0</v>
      </c>
      <c r="CM55" s="189">
        <f t="shared" ca="1" si="52"/>
        <v>0</v>
      </c>
      <c r="CN55" s="189">
        <f t="shared" ca="1" si="52"/>
        <v>0</v>
      </c>
      <c r="CO55" s="189">
        <f t="shared" ca="1" si="52"/>
        <v>0</v>
      </c>
    </row>
    <row r="56" spans="1:93" ht="15">
      <c r="A56" s="252" t="str">
        <f t="shared" si="53"/>
        <v>Strang10</v>
      </c>
      <c r="B56" s="252"/>
      <c r="C56" s="252"/>
      <c r="D56">
        <f t="shared" ca="1" si="54"/>
        <v>0</v>
      </c>
      <c r="M56" s="31"/>
      <c r="N56" s="189">
        <f t="shared" si="56"/>
        <v>0</v>
      </c>
      <c r="O56" s="189">
        <f t="shared" si="56"/>
        <v>0</v>
      </c>
      <c r="P56" s="189">
        <f t="shared" si="56"/>
        <v>0</v>
      </c>
      <c r="Q56" s="189">
        <f t="shared" si="56"/>
        <v>0</v>
      </c>
      <c r="R56" s="189">
        <f t="shared" si="56"/>
        <v>0</v>
      </c>
      <c r="S56" s="189">
        <f t="shared" si="56"/>
        <v>0</v>
      </c>
      <c r="T56" s="189">
        <f t="shared" si="56"/>
        <v>0</v>
      </c>
      <c r="U56" s="189">
        <f t="shared" si="56"/>
        <v>0</v>
      </c>
      <c r="V56" s="189">
        <f t="shared" si="56"/>
        <v>0</v>
      </c>
      <c r="W56" s="189">
        <f t="shared" si="56"/>
        <v>0</v>
      </c>
      <c r="X56" s="189">
        <f t="shared" si="56"/>
        <v>0</v>
      </c>
      <c r="Y56" s="189">
        <f t="shared" si="56"/>
        <v>0</v>
      </c>
      <c r="Z56" s="189">
        <f t="shared" si="56"/>
        <v>0</v>
      </c>
      <c r="AA56" s="189">
        <f t="shared" si="56"/>
        <v>0</v>
      </c>
      <c r="AB56" s="189">
        <f t="shared" si="56"/>
        <v>0</v>
      </c>
      <c r="AC56" s="189">
        <f t="shared" si="56"/>
        <v>0</v>
      </c>
      <c r="AD56" s="189">
        <f t="shared" si="57"/>
        <v>0</v>
      </c>
      <c r="AE56" s="189">
        <f t="shared" si="57"/>
        <v>0</v>
      </c>
      <c r="AF56" s="189">
        <f t="shared" si="57"/>
        <v>0</v>
      </c>
      <c r="AG56" s="189">
        <f t="shared" si="57"/>
        <v>0</v>
      </c>
      <c r="AH56" s="189">
        <f t="shared" si="57"/>
        <v>0</v>
      </c>
      <c r="AI56" s="189">
        <f t="shared" si="57"/>
        <v>0</v>
      </c>
      <c r="AJ56" s="189">
        <f t="shared" si="57"/>
        <v>0</v>
      </c>
      <c r="AK56" s="189">
        <f t="shared" si="57"/>
        <v>0</v>
      </c>
      <c r="AL56" s="189">
        <f t="shared" si="57"/>
        <v>0</v>
      </c>
      <c r="AM56" s="189">
        <f t="shared" si="57"/>
        <v>0</v>
      </c>
      <c r="AN56" s="189">
        <f t="shared" si="57"/>
        <v>0</v>
      </c>
      <c r="AO56" s="189">
        <f t="shared" si="57"/>
        <v>0</v>
      </c>
      <c r="AP56" s="189">
        <f t="shared" si="57"/>
        <v>0</v>
      </c>
      <c r="AQ56" s="189">
        <f t="shared" si="57"/>
        <v>0</v>
      </c>
      <c r="AR56" s="189">
        <f t="shared" si="57"/>
        <v>0</v>
      </c>
      <c r="AS56" s="189">
        <f t="shared" si="57"/>
        <v>0</v>
      </c>
      <c r="AT56" s="189">
        <f t="shared" si="58"/>
        <v>0</v>
      </c>
      <c r="AU56" s="189">
        <f t="shared" si="58"/>
        <v>0</v>
      </c>
      <c r="AV56" s="189">
        <f t="shared" si="58"/>
        <v>0</v>
      </c>
      <c r="AW56" s="189">
        <f t="shared" si="58"/>
        <v>0</v>
      </c>
      <c r="AX56" s="189">
        <f t="shared" si="58"/>
        <v>0</v>
      </c>
      <c r="AY56" s="189">
        <f t="shared" si="58"/>
        <v>0</v>
      </c>
      <c r="AZ56" s="189">
        <f t="shared" si="58"/>
        <v>0</v>
      </c>
      <c r="BA56" s="189">
        <f t="shared" si="58"/>
        <v>0</v>
      </c>
      <c r="BB56" s="189">
        <f t="shared" ca="1" si="55"/>
        <v>0</v>
      </c>
      <c r="BC56" s="189">
        <f t="shared" ca="1" si="50"/>
        <v>0</v>
      </c>
      <c r="BD56" s="189">
        <f t="shared" ca="1" si="50"/>
        <v>0</v>
      </c>
      <c r="BE56" s="189">
        <f t="shared" ca="1" si="50"/>
        <v>0</v>
      </c>
      <c r="BF56" s="189">
        <f t="shared" ca="1" si="50"/>
        <v>0</v>
      </c>
      <c r="BG56" s="189">
        <f t="shared" ca="1" si="50"/>
        <v>0</v>
      </c>
      <c r="BH56" s="189">
        <f t="shared" ca="1" si="50"/>
        <v>0</v>
      </c>
      <c r="BI56" s="189">
        <f t="shared" ca="1" si="50"/>
        <v>0</v>
      </c>
      <c r="BJ56" s="189">
        <f t="shared" ca="1" si="50"/>
        <v>0</v>
      </c>
      <c r="BK56" s="189">
        <f t="shared" ca="1" si="50"/>
        <v>0</v>
      </c>
      <c r="BL56" s="189">
        <f t="shared" ca="1" si="50"/>
        <v>0</v>
      </c>
      <c r="BM56" s="189">
        <f t="shared" ca="1" si="50"/>
        <v>0</v>
      </c>
      <c r="BN56" s="189">
        <f t="shared" ca="1" si="50"/>
        <v>0</v>
      </c>
      <c r="BO56" s="189">
        <f t="shared" ca="1" si="50"/>
        <v>0</v>
      </c>
      <c r="BP56" s="189">
        <f t="shared" ca="1" si="50"/>
        <v>0</v>
      </c>
      <c r="BQ56" s="189">
        <f t="shared" ca="1" si="50"/>
        <v>0</v>
      </c>
      <c r="BR56" s="189">
        <f t="shared" ca="1" si="51"/>
        <v>0</v>
      </c>
      <c r="BS56" s="189">
        <f t="shared" ca="1" si="51"/>
        <v>0</v>
      </c>
      <c r="BT56" s="189">
        <f t="shared" ca="1" si="51"/>
        <v>0</v>
      </c>
      <c r="BU56" s="189">
        <f t="shared" ca="1" si="51"/>
        <v>0</v>
      </c>
      <c r="BV56" s="189">
        <f t="shared" ca="1" si="51"/>
        <v>0</v>
      </c>
      <c r="BW56" s="189">
        <f t="shared" ca="1" si="51"/>
        <v>0</v>
      </c>
      <c r="BX56" s="189">
        <f t="shared" ca="1" si="51"/>
        <v>0</v>
      </c>
      <c r="BY56" s="189">
        <f t="shared" ca="1" si="51"/>
        <v>0</v>
      </c>
      <c r="BZ56" s="189">
        <f t="shared" ca="1" si="51"/>
        <v>0</v>
      </c>
      <c r="CA56" s="189">
        <f t="shared" ca="1" si="51"/>
        <v>0</v>
      </c>
      <c r="CB56" s="189">
        <f t="shared" ca="1" si="51"/>
        <v>0</v>
      </c>
      <c r="CC56" s="189">
        <f t="shared" ca="1" si="51"/>
        <v>0</v>
      </c>
      <c r="CD56" s="189">
        <f t="shared" ca="1" si="51"/>
        <v>0</v>
      </c>
      <c r="CE56" s="189">
        <f t="shared" ca="1" si="51"/>
        <v>0</v>
      </c>
      <c r="CF56" s="189">
        <f t="shared" ca="1" si="51"/>
        <v>0</v>
      </c>
      <c r="CG56" s="189">
        <f t="shared" ca="1" si="51"/>
        <v>0</v>
      </c>
      <c r="CH56" s="189">
        <f t="shared" ca="1" si="52"/>
        <v>0</v>
      </c>
      <c r="CI56" s="189">
        <f t="shared" ca="1" si="52"/>
        <v>0</v>
      </c>
      <c r="CJ56" s="189">
        <f t="shared" ca="1" si="52"/>
        <v>0</v>
      </c>
      <c r="CK56" s="189">
        <f t="shared" ca="1" si="52"/>
        <v>0</v>
      </c>
      <c r="CL56" s="189">
        <f t="shared" ca="1" si="52"/>
        <v>0</v>
      </c>
      <c r="CM56" s="189">
        <f t="shared" ca="1" si="52"/>
        <v>0</v>
      </c>
      <c r="CN56" s="189">
        <f t="shared" ca="1" si="52"/>
        <v>0</v>
      </c>
      <c r="CO56" s="189">
        <f t="shared" ca="1" si="52"/>
        <v>0</v>
      </c>
    </row>
    <row r="57" spans="1:93" ht="15">
      <c r="A57" s="252" t="str">
        <f t="shared" si="53"/>
        <v>Strang11</v>
      </c>
      <c r="B57" s="252"/>
      <c r="C57" s="252"/>
      <c r="D57">
        <f t="shared" ca="1" si="54"/>
        <v>0</v>
      </c>
      <c r="M57" s="31"/>
      <c r="N57" s="189">
        <f t="shared" si="56"/>
        <v>0</v>
      </c>
      <c r="O57" s="189">
        <f t="shared" si="56"/>
        <v>0</v>
      </c>
      <c r="P57" s="189">
        <f t="shared" si="56"/>
        <v>0</v>
      </c>
      <c r="Q57" s="189">
        <f t="shared" si="56"/>
        <v>0</v>
      </c>
      <c r="R57" s="189">
        <f t="shared" si="56"/>
        <v>0</v>
      </c>
      <c r="S57" s="189">
        <f t="shared" si="56"/>
        <v>0</v>
      </c>
      <c r="T57" s="189">
        <f t="shared" si="56"/>
        <v>0</v>
      </c>
      <c r="U57" s="189">
        <f t="shared" si="56"/>
        <v>0</v>
      </c>
      <c r="V57" s="189">
        <f t="shared" si="56"/>
        <v>0</v>
      </c>
      <c r="W57" s="189">
        <f t="shared" si="56"/>
        <v>0</v>
      </c>
      <c r="X57" s="189">
        <f t="shared" si="56"/>
        <v>0</v>
      </c>
      <c r="Y57" s="189">
        <f t="shared" si="56"/>
        <v>0</v>
      </c>
      <c r="Z57" s="189">
        <f t="shared" si="56"/>
        <v>0</v>
      </c>
      <c r="AA57" s="189">
        <f t="shared" si="56"/>
        <v>0</v>
      </c>
      <c r="AB57" s="189">
        <f t="shared" si="56"/>
        <v>0</v>
      </c>
      <c r="AC57" s="189">
        <f t="shared" si="56"/>
        <v>0</v>
      </c>
      <c r="AD57" s="189">
        <f t="shared" si="57"/>
        <v>0</v>
      </c>
      <c r="AE57" s="189">
        <f t="shared" si="57"/>
        <v>0</v>
      </c>
      <c r="AF57" s="189">
        <f t="shared" si="57"/>
        <v>0</v>
      </c>
      <c r="AG57" s="189">
        <f t="shared" si="57"/>
        <v>0</v>
      </c>
      <c r="AH57" s="189">
        <f t="shared" si="57"/>
        <v>0</v>
      </c>
      <c r="AI57" s="189">
        <f t="shared" si="57"/>
        <v>0</v>
      </c>
      <c r="AJ57" s="189">
        <f t="shared" si="57"/>
        <v>0</v>
      </c>
      <c r="AK57" s="189">
        <f t="shared" si="57"/>
        <v>0</v>
      </c>
      <c r="AL57" s="189">
        <f t="shared" si="57"/>
        <v>0</v>
      </c>
      <c r="AM57" s="189">
        <f t="shared" si="57"/>
        <v>0</v>
      </c>
      <c r="AN57" s="189">
        <f t="shared" si="57"/>
        <v>0</v>
      </c>
      <c r="AO57" s="189">
        <f t="shared" si="57"/>
        <v>0</v>
      </c>
      <c r="AP57" s="189">
        <f t="shared" si="57"/>
        <v>0</v>
      </c>
      <c r="AQ57" s="189">
        <f t="shared" si="57"/>
        <v>0</v>
      </c>
      <c r="AR57" s="189">
        <f t="shared" si="57"/>
        <v>0</v>
      </c>
      <c r="AS57" s="189">
        <f t="shared" si="57"/>
        <v>0</v>
      </c>
      <c r="AT57" s="189">
        <f t="shared" si="58"/>
        <v>0</v>
      </c>
      <c r="AU57" s="189">
        <f t="shared" si="58"/>
        <v>0</v>
      </c>
      <c r="AV57" s="189">
        <f t="shared" si="58"/>
        <v>0</v>
      </c>
      <c r="AW57" s="189">
        <f t="shared" si="58"/>
        <v>0</v>
      </c>
      <c r="AX57" s="189">
        <f t="shared" si="58"/>
        <v>0</v>
      </c>
      <c r="AY57" s="189">
        <f t="shared" si="58"/>
        <v>0</v>
      </c>
      <c r="AZ57" s="189">
        <f t="shared" si="58"/>
        <v>0</v>
      </c>
      <c r="BA57" s="189">
        <f t="shared" si="58"/>
        <v>0</v>
      </c>
      <c r="BB57" s="189">
        <f t="shared" ca="1" si="55"/>
        <v>0</v>
      </c>
      <c r="BC57" s="189">
        <f t="shared" ca="1" si="50"/>
        <v>0</v>
      </c>
      <c r="BD57" s="189">
        <f t="shared" ca="1" si="50"/>
        <v>0</v>
      </c>
      <c r="BE57" s="189">
        <f t="shared" ca="1" si="50"/>
        <v>0</v>
      </c>
      <c r="BF57" s="189">
        <f t="shared" ca="1" si="50"/>
        <v>0</v>
      </c>
      <c r="BG57" s="189">
        <f t="shared" ca="1" si="50"/>
        <v>0</v>
      </c>
      <c r="BH57" s="189">
        <f t="shared" ca="1" si="50"/>
        <v>0</v>
      </c>
      <c r="BI57" s="189">
        <f t="shared" ca="1" si="50"/>
        <v>0</v>
      </c>
      <c r="BJ57" s="189">
        <f t="shared" ca="1" si="50"/>
        <v>0</v>
      </c>
      <c r="BK57" s="189">
        <f t="shared" ca="1" si="50"/>
        <v>0</v>
      </c>
      <c r="BL57" s="189">
        <f t="shared" ca="1" si="50"/>
        <v>0</v>
      </c>
      <c r="BM57" s="189">
        <f t="shared" ca="1" si="50"/>
        <v>0</v>
      </c>
      <c r="BN57" s="189">
        <f t="shared" ca="1" si="50"/>
        <v>0</v>
      </c>
      <c r="BO57" s="189">
        <f t="shared" ca="1" si="50"/>
        <v>0</v>
      </c>
      <c r="BP57" s="189">
        <f t="shared" ca="1" si="50"/>
        <v>0</v>
      </c>
      <c r="BQ57" s="189">
        <f t="shared" ca="1" si="50"/>
        <v>0</v>
      </c>
      <c r="BR57" s="189">
        <f t="shared" ca="1" si="51"/>
        <v>0</v>
      </c>
      <c r="BS57" s="189">
        <f t="shared" ca="1" si="51"/>
        <v>0</v>
      </c>
      <c r="BT57" s="189">
        <f t="shared" ca="1" si="51"/>
        <v>0</v>
      </c>
      <c r="BU57" s="189">
        <f t="shared" ca="1" si="51"/>
        <v>0</v>
      </c>
      <c r="BV57" s="189">
        <f t="shared" ca="1" si="51"/>
        <v>0</v>
      </c>
      <c r="BW57" s="189">
        <f t="shared" ca="1" si="51"/>
        <v>0</v>
      </c>
      <c r="BX57" s="189">
        <f t="shared" ca="1" si="51"/>
        <v>0</v>
      </c>
      <c r="BY57" s="189">
        <f t="shared" ca="1" si="51"/>
        <v>0</v>
      </c>
      <c r="BZ57" s="189">
        <f t="shared" ca="1" si="51"/>
        <v>0</v>
      </c>
      <c r="CA57" s="189">
        <f t="shared" ca="1" si="51"/>
        <v>0</v>
      </c>
      <c r="CB57" s="189">
        <f t="shared" ca="1" si="51"/>
        <v>0</v>
      </c>
      <c r="CC57" s="189">
        <f t="shared" ca="1" si="51"/>
        <v>0</v>
      </c>
      <c r="CD57" s="189">
        <f t="shared" ca="1" si="51"/>
        <v>0</v>
      </c>
      <c r="CE57" s="189">
        <f t="shared" ca="1" si="51"/>
        <v>0</v>
      </c>
      <c r="CF57" s="189">
        <f t="shared" ca="1" si="51"/>
        <v>0</v>
      </c>
      <c r="CG57" s="189">
        <f t="shared" ca="1" si="51"/>
        <v>0</v>
      </c>
      <c r="CH57" s="189">
        <f t="shared" ca="1" si="52"/>
        <v>0</v>
      </c>
      <c r="CI57" s="189">
        <f t="shared" ca="1" si="52"/>
        <v>0</v>
      </c>
      <c r="CJ57" s="189">
        <f t="shared" ca="1" si="52"/>
        <v>0</v>
      </c>
      <c r="CK57" s="189">
        <f t="shared" ca="1" si="52"/>
        <v>0</v>
      </c>
      <c r="CL57" s="189">
        <f t="shared" ca="1" si="52"/>
        <v>0</v>
      </c>
      <c r="CM57" s="189">
        <f t="shared" ca="1" si="52"/>
        <v>0</v>
      </c>
      <c r="CN57" s="189">
        <f t="shared" ca="1" si="52"/>
        <v>0</v>
      </c>
      <c r="CO57" s="189">
        <f t="shared" ca="1" si="52"/>
        <v>0</v>
      </c>
    </row>
    <row r="58" spans="1:93" ht="15">
      <c r="A58" s="252" t="str">
        <f t="shared" si="53"/>
        <v>Strang12</v>
      </c>
      <c r="B58" s="252"/>
      <c r="C58" s="252"/>
      <c r="D58">
        <f t="shared" ca="1" si="54"/>
        <v>0</v>
      </c>
      <c r="M58" s="31"/>
      <c r="N58" s="189">
        <f t="shared" si="56"/>
        <v>0</v>
      </c>
      <c r="O58" s="189">
        <f t="shared" si="56"/>
        <v>0</v>
      </c>
      <c r="P58" s="189">
        <f t="shared" si="56"/>
        <v>0</v>
      </c>
      <c r="Q58" s="189">
        <f t="shared" si="56"/>
        <v>0</v>
      </c>
      <c r="R58" s="189">
        <f t="shared" si="56"/>
        <v>0</v>
      </c>
      <c r="S58" s="189">
        <f t="shared" si="56"/>
        <v>0</v>
      </c>
      <c r="T58" s="189">
        <f t="shared" si="56"/>
        <v>0</v>
      </c>
      <c r="U58" s="189">
        <f t="shared" si="56"/>
        <v>0</v>
      </c>
      <c r="V58" s="189">
        <f t="shared" si="56"/>
        <v>0</v>
      </c>
      <c r="W58" s="189">
        <f t="shared" si="56"/>
        <v>0</v>
      </c>
      <c r="X58" s="189">
        <f t="shared" si="56"/>
        <v>0</v>
      </c>
      <c r="Y58" s="189">
        <f t="shared" si="56"/>
        <v>0</v>
      </c>
      <c r="Z58" s="189">
        <f t="shared" si="56"/>
        <v>0</v>
      </c>
      <c r="AA58" s="189">
        <f t="shared" si="56"/>
        <v>0</v>
      </c>
      <c r="AB58" s="189">
        <f t="shared" si="56"/>
        <v>0</v>
      </c>
      <c r="AC58" s="189">
        <f t="shared" si="56"/>
        <v>0</v>
      </c>
      <c r="AD58" s="189">
        <f t="shared" si="57"/>
        <v>0</v>
      </c>
      <c r="AE58" s="189">
        <f t="shared" si="57"/>
        <v>0</v>
      </c>
      <c r="AF58" s="189">
        <f t="shared" si="57"/>
        <v>0</v>
      </c>
      <c r="AG58" s="189">
        <f t="shared" si="57"/>
        <v>0</v>
      </c>
      <c r="AH58" s="189">
        <f t="shared" si="57"/>
        <v>0</v>
      </c>
      <c r="AI58" s="189">
        <f t="shared" si="57"/>
        <v>0</v>
      </c>
      <c r="AJ58" s="189">
        <f t="shared" si="57"/>
        <v>0</v>
      </c>
      <c r="AK58" s="189">
        <f t="shared" si="57"/>
        <v>0</v>
      </c>
      <c r="AL58" s="189">
        <f t="shared" si="57"/>
        <v>0</v>
      </c>
      <c r="AM58" s="189">
        <f t="shared" si="57"/>
        <v>0</v>
      </c>
      <c r="AN58" s="189">
        <f t="shared" si="57"/>
        <v>0</v>
      </c>
      <c r="AO58" s="189">
        <f t="shared" si="57"/>
        <v>0</v>
      </c>
      <c r="AP58" s="189">
        <f t="shared" si="57"/>
        <v>0</v>
      </c>
      <c r="AQ58" s="189">
        <f t="shared" si="57"/>
        <v>0</v>
      </c>
      <c r="AR58" s="189">
        <f t="shared" si="57"/>
        <v>0</v>
      </c>
      <c r="AS58" s="189">
        <f t="shared" si="57"/>
        <v>0</v>
      </c>
      <c r="AT58" s="189">
        <f t="shared" si="58"/>
        <v>0</v>
      </c>
      <c r="AU58" s="189">
        <f t="shared" si="58"/>
        <v>0</v>
      </c>
      <c r="AV58" s="189">
        <f t="shared" si="58"/>
        <v>0</v>
      </c>
      <c r="AW58" s="189">
        <f t="shared" si="58"/>
        <v>0</v>
      </c>
      <c r="AX58" s="189">
        <f t="shared" si="58"/>
        <v>0</v>
      </c>
      <c r="AY58" s="189">
        <f t="shared" si="58"/>
        <v>0</v>
      </c>
      <c r="AZ58" s="189">
        <f t="shared" si="58"/>
        <v>0</v>
      </c>
      <c r="BA58" s="189">
        <f t="shared" si="58"/>
        <v>0</v>
      </c>
      <c r="BB58" s="189">
        <f t="shared" ca="1" si="55"/>
        <v>0</v>
      </c>
      <c r="BC58" s="189">
        <f t="shared" ca="1" si="50"/>
        <v>0</v>
      </c>
      <c r="BD58" s="189">
        <f t="shared" ca="1" si="50"/>
        <v>0</v>
      </c>
      <c r="BE58" s="189">
        <f t="shared" ca="1" si="50"/>
        <v>0</v>
      </c>
      <c r="BF58" s="189">
        <f t="shared" ca="1" si="50"/>
        <v>0</v>
      </c>
      <c r="BG58" s="189">
        <f t="shared" ca="1" si="50"/>
        <v>0</v>
      </c>
      <c r="BH58" s="189">
        <f t="shared" ca="1" si="50"/>
        <v>0</v>
      </c>
      <c r="BI58" s="189">
        <f t="shared" ca="1" si="50"/>
        <v>0</v>
      </c>
      <c r="BJ58" s="189">
        <f t="shared" ca="1" si="50"/>
        <v>0</v>
      </c>
      <c r="BK58" s="189">
        <f t="shared" ca="1" si="50"/>
        <v>0</v>
      </c>
      <c r="BL58" s="189">
        <f t="shared" ca="1" si="50"/>
        <v>0</v>
      </c>
      <c r="BM58" s="189">
        <f t="shared" ca="1" si="50"/>
        <v>0</v>
      </c>
      <c r="BN58" s="189">
        <f t="shared" ca="1" si="50"/>
        <v>0</v>
      </c>
      <c r="BO58" s="189">
        <f t="shared" ca="1" si="50"/>
        <v>0</v>
      </c>
      <c r="BP58" s="189">
        <f t="shared" ca="1" si="50"/>
        <v>0</v>
      </c>
      <c r="BQ58" s="189">
        <f t="shared" ca="1" si="50"/>
        <v>0</v>
      </c>
      <c r="BR58" s="189">
        <f t="shared" ca="1" si="51"/>
        <v>0</v>
      </c>
      <c r="BS58" s="189">
        <f t="shared" ca="1" si="51"/>
        <v>0</v>
      </c>
      <c r="BT58" s="189">
        <f t="shared" ca="1" si="51"/>
        <v>0</v>
      </c>
      <c r="BU58" s="189">
        <f t="shared" ca="1" si="51"/>
        <v>0</v>
      </c>
      <c r="BV58" s="189">
        <f t="shared" ca="1" si="51"/>
        <v>0</v>
      </c>
      <c r="BW58" s="189">
        <f t="shared" ca="1" si="51"/>
        <v>0</v>
      </c>
      <c r="BX58" s="189">
        <f t="shared" ca="1" si="51"/>
        <v>0</v>
      </c>
      <c r="BY58" s="189">
        <f t="shared" ca="1" si="51"/>
        <v>0</v>
      </c>
      <c r="BZ58" s="189">
        <f t="shared" ca="1" si="51"/>
        <v>0</v>
      </c>
      <c r="CA58" s="189">
        <f t="shared" ca="1" si="51"/>
        <v>0</v>
      </c>
      <c r="CB58" s="189">
        <f t="shared" ca="1" si="51"/>
        <v>0</v>
      </c>
      <c r="CC58" s="189">
        <f t="shared" ca="1" si="51"/>
        <v>0</v>
      </c>
      <c r="CD58" s="189">
        <f t="shared" ca="1" si="51"/>
        <v>0</v>
      </c>
      <c r="CE58" s="189">
        <f t="shared" ca="1" si="51"/>
        <v>0</v>
      </c>
      <c r="CF58" s="189">
        <f t="shared" ca="1" si="51"/>
        <v>0</v>
      </c>
      <c r="CG58" s="189">
        <f t="shared" ca="1" si="51"/>
        <v>0</v>
      </c>
      <c r="CH58" s="189">
        <f t="shared" ca="1" si="52"/>
        <v>0</v>
      </c>
      <c r="CI58" s="189">
        <f t="shared" ca="1" si="52"/>
        <v>0</v>
      </c>
      <c r="CJ58" s="189">
        <f t="shared" ca="1" si="52"/>
        <v>0</v>
      </c>
      <c r="CK58" s="189">
        <f t="shared" ca="1" si="52"/>
        <v>0</v>
      </c>
      <c r="CL58" s="189">
        <f t="shared" ca="1" si="52"/>
        <v>0</v>
      </c>
      <c r="CM58" s="189">
        <f t="shared" ca="1" si="52"/>
        <v>0</v>
      </c>
      <c r="CN58" s="189">
        <f t="shared" ca="1" si="52"/>
        <v>0</v>
      </c>
      <c r="CO58" s="189">
        <f t="shared" ca="1" si="52"/>
        <v>0</v>
      </c>
    </row>
    <row r="59" spans="1:93" ht="15">
      <c r="A59" s="252" t="str">
        <f t="shared" si="53"/>
        <v>Strang13</v>
      </c>
      <c r="B59" s="252"/>
      <c r="C59" s="252"/>
      <c r="D59">
        <f t="shared" ca="1" si="54"/>
        <v>0</v>
      </c>
      <c r="M59" s="31"/>
      <c r="N59" s="189">
        <f t="shared" si="56"/>
        <v>0</v>
      </c>
      <c r="O59" s="189">
        <f t="shared" si="56"/>
        <v>0</v>
      </c>
      <c r="P59" s="189">
        <f t="shared" si="56"/>
        <v>0</v>
      </c>
      <c r="Q59" s="189">
        <f t="shared" si="56"/>
        <v>0</v>
      </c>
      <c r="R59" s="189">
        <f t="shared" si="56"/>
        <v>0</v>
      </c>
      <c r="S59" s="189">
        <f t="shared" si="56"/>
        <v>0</v>
      </c>
      <c r="T59" s="189">
        <f t="shared" si="56"/>
        <v>0</v>
      </c>
      <c r="U59" s="189">
        <f t="shared" si="56"/>
        <v>0</v>
      </c>
      <c r="V59" s="189">
        <f t="shared" si="56"/>
        <v>0</v>
      </c>
      <c r="W59" s="189">
        <f t="shared" si="56"/>
        <v>0</v>
      </c>
      <c r="X59" s="189">
        <f t="shared" si="56"/>
        <v>0</v>
      </c>
      <c r="Y59" s="189">
        <f t="shared" si="56"/>
        <v>0</v>
      </c>
      <c r="Z59" s="189">
        <f t="shared" si="56"/>
        <v>0</v>
      </c>
      <c r="AA59" s="189">
        <f t="shared" si="56"/>
        <v>0</v>
      </c>
      <c r="AB59" s="189">
        <f t="shared" si="56"/>
        <v>0</v>
      </c>
      <c r="AC59" s="189">
        <f t="shared" si="56"/>
        <v>0</v>
      </c>
      <c r="AD59" s="189">
        <f t="shared" si="57"/>
        <v>0</v>
      </c>
      <c r="AE59" s="189">
        <f t="shared" si="57"/>
        <v>0</v>
      </c>
      <c r="AF59" s="189">
        <f t="shared" si="57"/>
        <v>0</v>
      </c>
      <c r="AG59" s="189">
        <f t="shared" si="57"/>
        <v>0</v>
      </c>
      <c r="AH59" s="189">
        <f t="shared" si="57"/>
        <v>0</v>
      </c>
      <c r="AI59" s="189">
        <f t="shared" si="57"/>
        <v>0</v>
      </c>
      <c r="AJ59" s="189">
        <f t="shared" si="57"/>
        <v>0</v>
      </c>
      <c r="AK59" s="189">
        <f t="shared" si="57"/>
        <v>0</v>
      </c>
      <c r="AL59" s="189">
        <f t="shared" si="57"/>
        <v>0</v>
      </c>
      <c r="AM59" s="189">
        <f t="shared" si="57"/>
        <v>0</v>
      </c>
      <c r="AN59" s="189">
        <f t="shared" si="57"/>
        <v>0</v>
      </c>
      <c r="AO59" s="189">
        <f t="shared" si="57"/>
        <v>0</v>
      </c>
      <c r="AP59" s="189">
        <f t="shared" si="57"/>
        <v>0</v>
      </c>
      <c r="AQ59" s="189">
        <f t="shared" si="57"/>
        <v>0</v>
      </c>
      <c r="AR59" s="189">
        <f t="shared" si="57"/>
        <v>0</v>
      </c>
      <c r="AS59" s="189">
        <f t="shared" si="57"/>
        <v>0</v>
      </c>
      <c r="AT59" s="189">
        <f t="shared" si="58"/>
        <v>0</v>
      </c>
      <c r="AU59" s="189">
        <f t="shared" si="58"/>
        <v>0</v>
      </c>
      <c r="AV59" s="189">
        <f t="shared" si="58"/>
        <v>0</v>
      </c>
      <c r="AW59" s="189">
        <f t="shared" si="58"/>
        <v>0</v>
      </c>
      <c r="AX59" s="189">
        <f t="shared" si="58"/>
        <v>0</v>
      </c>
      <c r="AY59" s="189">
        <f t="shared" si="58"/>
        <v>0</v>
      </c>
      <c r="AZ59" s="189">
        <f t="shared" si="58"/>
        <v>0</v>
      </c>
      <c r="BA59" s="189">
        <f t="shared" si="58"/>
        <v>0</v>
      </c>
      <c r="BB59" s="189">
        <f t="shared" ca="1" si="55"/>
        <v>0</v>
      </c>
      <c r="BC59" s="189">
        <f t="shared" ca="1" si="50"/>
        <v>0</v>
      </c>
      <c r="BD59" s="189">
        <f t="shared" ca="1" si="50"/>
        <v>0</v>
      </c>
      <c r="BE59" s="189">
        <f t="shared" ca="1" si="50"/>
        <v>0</v>
      </c>
      <c r="BF59" s="189">
        <f t="shared" ca="1" si="50"/>
        <v>0</v>
      </c>
      <c r="BG59" s="189">
        <f t="shared" ca="1" si="50"/>
        <v>0</v>
      </c>
      <c r="BH59" s="189">
        <f t="shared" ca="1" si="50"/>
        <v>0</v>
      </c>
      <c r="BI59" s="189">
        <f t="shared" ca="1" si="50"/>
        <v>0</v>
      </c>
      <c r="BJ59" s="189">
        <f t="shared" ca="1" si="50"/>
        <v>0</v>
      </c>
      <c r="BK59" s="189">
        <f t="shared" ca="1" si="50"/>
        <v>0</v>
      </c>
      <c r="BL59" s="189">
        <f t="shared" ca="1" si="50"/>
        <v>0</v>
      </c>
      <c r="BM59" s="189">
        <f t="shared" ca="1" si="50"/>
        <v>0</v>
      </c>
      <c r="BN59" s="189">
        <f t="shared" ca="1" si="50"/>
        <v>0</v>
      </c>
      <c r="BO59" s="189">
        <f t="shared" ca="1" si="50"/>
        <v>0</v>
      </c>
      <c r="BP59" s="189">
        <f t="shared" ca="1" si="50"/>
        <v>0</v>
      </c>
      <c r="BQ59" s="189">
        <f t="shared" ca="1" si="50"/>
        <v>0</v>
      </c>
      <c r="BR59" s="189">
        <f t="shared" ca="1" si="51"/>
        <v>0</v>
      </c>
      <c r="BS59" s="189">
        <f t="shared" ca="1" si="51"/>
        <v>0</v>
      </c>
      <c r="BT59" s="189">
        <f t="shared" ca="1" si="51"/>
        <v>0</v>
      </c>
      <c r="BU59" s="189">
        <f t="shared" ca="1" si="51"/>
        <v>0</v>
      </c>
      <c r="BV59" s="189">
        <f t="shared" ca="1" si="51"/>
        <v>0</v>
      </c>
      <c r="BW59" s="189">
        <f t="shared" ca="1" si="51"/>
        <v>0</v>
      </c>
      <c r="BX59" s="189">
        <f t="shared" ca="1" si="51"/>
        <v>0</v>
      </c>
      <c r="BY59" s="189">
        <f t="shared" ca="1" si="51"/>
        <v>0</v>
      </c>
      <c r="BZ59" s="189">
        <f t="shared" ca="1" si="51"/>
        <v>0</v>
      </c>
      <c r="CA59" s="189">
        <f t="shared" ca="1" si="51"/>
        <v>0</v>
      </c>
      <c r="CB59" s="189">
        <f t="shared" ca="1" si="51"/>
        <v>0</v>
      </c>
      <c r="CC59" s="189">
        <f t="shared" ca="1" si="51"/>
        <v>0</v>
      </c>
      <c r="CD59" s="189">
        <f t="shared" ca="1" si="51"/>
        <v>0</v>
      </c>
      <c r="CE59" s="189">
        <f t="shared" ca="1" si="51"/>
        <v>0</v>
      </c>
      <c r="CF59" s="189">
        <f t="shared" ca="1" si="51"/>
        <v>0</v>
      </c>
      <c r="CG59" s="189">
        <f t="shared" ca="1" si="51"/>
        <v>0</v>
      </c>
      <c r="CH59" s="189">
        <f t="shared" ca="1" si="52"/>
        <v>0</v>
      </c>
      <c r="CI59" s="189">
        <f t="shared" ca="1" si="52"/>
        <v>0</v>
      </c>
      <c r="CJ59" s="189">
        <f t="shared" ca="1" si="52"/>
        <v>0</v>
      </c>
      <c r="CK59" s="189">
        <f t="shared" ca="1" si="52"/>
        <v>0</v>
      </c>
      <c r="CL59" s="189">
        <f t="shared" ca="1" si="52"/>
        <v>0</v>
      </c>
      <c r="CM59" s="189">
        <f t="shared" ca="1" si="52"/>
        <v>0</v>
      </c>
      <c r="CN59" s="189">
        <f t="shared" ca="1" si="52"/>
        <v>0</v>
      </c>
      <c r="CO59" s="189">
        <f t="shared" ca="1" si="52"/>
        <v>0</v>
      </c>
    </row>
    <row r="60" spans="1:93" ht="15">
      <c r="A60" s="252" t="str">
        <f t="shared" si="53"/>
        <v>Strang14</v>
      </c>
      <c r="B60" s="252"/>
      <c r="C60" s="252"/>
      <c r="D60">
        <f t="shared" ca="1" si="54"/>
        <v>0</v>
      </c>
      <c r="M60" s="31"/>
      <c r="N60" s="189">
        <f t="shared" si="56"/>
        <v>0</v>
      </c>
      <c r="O60" s="189">
        <f t="shared" si="56"/>
        <v>0</v>
      </c>
      <c r="P60" s="189">
        <f t="shared" si="56"/>
        <v>0</v>
      </c>
      <c r="Q60" s="189">
        <f t="shared" si="56"/>
        <v>0</v>
      </c>
      <c r="R60" s="189">
        <f t="shared" si="56"/>
        <v>0</v>
      </c>
      <c r="S60" s="189">
        <f t="shared" si="56"/>
        <v>0</v>
      </c>
      <c r="T60" s="189">
        <f t="shared" si="56"/>
        <v>0</v>
      </c>
      <c r="U60" s="189">
        <f t="shared" si="56"/>
        <v>0</v>
      </c>
      <c r="V60" s="189">
        <f t="shared" si="56"/>
        <v>0</v>
      </c>
      <c r="W60" s="189">
        <f t="shared" si="56"/>
        <v>0</v>
      </c>
      <c r="X60" s="189">
        <f t="shared" si="56"/>
        <v>0</v>
      </c>
      <c r="Y60" s="189">
        <f t="shared" si="56"/>
        <v>0</v>
      </c>
      <c r="Z60" s="189">
        <f t="shared" si="56"/>
        <v>0</v>
      </c>
      <c r="AA60" s="189">
        <f t="shared" si="56"/>
        <v>0</v>
      </c>
      <c r="AB60" s="189">
        <f t="shared" si="56"/>
        <v>0</v>
      </c>
      <c r="AC60" s="189">
        <f t="shared" si="56"/>
        <v>0</v>
      </c>
      <c r="AD60" s="189">
        <f t="shared" si="57"/>
        <v>0</v>
      </c>
      <c r="AE60" s="189">
        <f t="shared" si="57"/>
        <v>0</v>
      </c>
      <c r="AF60" s="189">
        <f t="shared" si="57"/>
        <v>0</v>
      </c>
      <c r="AG60" s="189">
        <f t="shared" si="57"/>
        <v>0</v>
      </c>
      <c r="AH60" s="189">
        <f t="shared" si="57"/>
        <v>0</v>
      </c>
      <c r="AI60" s="189">
        <f t="shared" si="57"/>
        <v>0</v>
      </c>
      <c r="AJ60" s="189">
        <f t="shared" si="57"/>
        <v>0</v>
      </c>
      <c r="AK60" s="189">
        <f t="shared" si="57"/>
        <v>0</v>
      </c>
      <c r="AL60" s="189">
        <f t="shared" si="57"/>
        <v>0</v>
      </c>
      <c r="AM60" s="189">
        <f t="shared" si="57"/>
        <v>0</v>
      </c>
      <c r="AN60" s="189">
        <f t="shared" si="57"/>
        <v>0</v>
      </c>
      <c r="AO60" s="189">
        <f t="shared" si="57"/>
        <v>0</v>
      </c>
      <c r="AP60" s="189">
        <f t="shared" si="57"/>
        <v>0</v>
      </c>
      <c r="AQ60" s="189">
        <f t="shared" si="57"/>
        <v>0</v>
      </c>
      <c r="AR60" s="189">
        <f t="shared" si="57"/>
        <v>0</v>
      </c>
      <c r="AS60" s="189">
        <f t="shared" si="57"/>
        <v>0</v>
      </c>
      <c r="AT60" s="189">
        <f t="shared" si="58"/>
        <v>0</v>
      </c>
      <c r="AU60" s="189">
        <f t="shared" si="58"/>
        <v>0</v>
      </c>
      <c r="AV60" s="189">
        <f t="shared" si="58"/>
        <v>0</v>
      </c>
      <c r="AW60" s="189">
        <f t="shared" si="58"/>
        <v>0</v>
      </c>
      <c r="AX60" s="189">
        <f t="shared" si="58"/>
        <v>0</v>
      </c>
      <c r="AY60" s="189">
        <f t="shared" si="58"/>
        <v>0</v>
      </c>
      <c r="AZ60" s="189">
        <f t="shared" si="58"/>
        <v>0</v>
      </c>
      <c r="BA60" s="189">
        <f t="shared" si="58"/>
        <v>0</v>
      </c>
      <c r="BB60" s="189">
        <f t="shared" ca="1" si="55"/>
        <v>0</v>
      </c>
      <c r="BC60" s="189">
        <f t="shared" ca="1" si="50"/>
        <v>0</v>
      </c>
      <c r="BD60" s="189">
        <f t="shared" ca="1" si="50"/>
        <v>0</v>
      </c>
      <c r="BE60" s="189">
        <f t="shared" ca="1" si="50"/>
        <v>0</v>
      </c>
      <c r="BF60" s="189">
        <f t="shared" ca="1" si="50"/>
        <v>0</v>
      </c>
      <c r="BG60" s="189">
        <f t="shared" ca="1" si="50"/>
        <v>0</v>
      </c>
      <c r="BH60" s="189">
        <f t="shared" ca="1" si="50"/>
        <v>0</v>
      </c>
      <c r="BI60" s="189">
        <f t="shared" ca="1" si="50"/>
        <v>0</v>
      </c>
      <c r="BJ60" s="189">
        <f t="shared" ca="1" si="50"/>
        <v>0</v>
      </c>
      <c r="BK60" s="189">
        <f t="shared" ca="1" si="50"/>
        <v>0</v>
      </c>
      <c r="BL60" s="189">
        <f t="shared" ca="1" si="50"/>
        <v>0</v>
      </c>
      <c r="BM60" s="189">
        <f t="shared" ca="1" si="50"/>
        <v>0</v>
      </c>
      <c r="BN60" s="189">
        <f t="shared" ca="1" si="50"/>
        <v>0</v>
      </c>
      <c r="BO60" s="189">
        <f t="shared" ca="1" si="50"/>
        <v>0</v>
      </c>
      <c r="BP60" s="189">
        <f t="shared" ca="1" si="50"/>
        <v>0</v>
      </c>
      <c r="BQ60" s="189">
        <f t="shared" ca="1" si="50"/>
        <v>0</v>
      </c>
      <c r="BR60" s="189">
        <f t="shared" ca="1" si="51"/>
        <v>0</v>
      </c>
      <c r="BS60" s="189">
        <f t="shared" ca="1" si="51"/>
        <v>0</v>
      </c>
      <c r="BT60" s="189">
        <f t="shared" ca="1" si="51"/>
        <v>0</v>
      </c>
      <c r="BU60" s="189">
        <f t="shared" ca="1" si="51"/>
        <v>0</v>
      </c>
      <c r="BV60" s="189">
        <f t="shared" ca="1" si="51"/>
        <v>0</v>
      </c>
      <c r="BW60" s="189">
        <f t="shared" ca="1" si="51"/>
        <v>0</v>
      </c>
      <c r="BX60" s="189">
        <f t="shared" ca="1" si="51"/>
        <v>0</v>
      </c>
      <c r="BY60" s="189">
        <f t="shared" ca="1" si="51"/>
        <v>0</v>
      </c>
      <c r="BZ60" s="189">
        <f t="shared" ca="1" si="51"/>
        <v>0</v>
      </c>
      <c r="CA60" s="189">
        <f t="shared" ca="1" si="51"/>
        <v>0</v>
      </c>
      <c r="CB60" s="189">
        <f t="shared" ca="1" si="51"/>
        <v>0</v>
      </c>
      <c r="CC60" s="189">
        <f t="shared" ca="1" si="51"/>
        <v>0</v>
      </c>
      <c r="CD60" s="189">
        <f t="shared" ca="1" si="51"/>
        <v>0</v>
      </c>
      <c r="CE60" s="189">
        <f t="shared" ca="1" si="51"/>
        <v>0</v>
      </c>
      <c r="CF60" s="189">
        <f t="shared" ca="1" si="51"/>
        <v>0</v>
      </c>
      <c r="CG60" s="189">
        <f t="shared" ca="1" si="51"/>
        <v>0</v>
      </c>
      <c r="CH60" s="189">
        <f t="shared" ca="1" si="52"/>
        <v>0</v>
      </c>
      <c r="CI60" s="189">
        <f t="shared" ca="1" si="52"/>
        <v>0</v>
      </c>
      <c r="CJ60" s="189">
        <f t="shared" ca="1" si="52"/>
        <v>0</v>
      </c>
      <c r="CK60" s="189">
        <f t="shared" ca="1" si="52"/>
        <v>0</v>
      </c>
      <c r="CL60" s="189">
        <f t="shared" ca="1" si="52"/>
        <v>0</v>
      </c>
      <c r="CM60" s="189">
        <f t="shared" ca="1" si="52"/>
        <v>0</v>
      </c>
      <c r="CN60" s="189">
        <f t="shared" ca="1" si="52"/>
        <v>0</v>
      </c>
      <c r="CO60" s="189">
        <f t="shared" ca="1" si="52"/>
        <v>0</v>
      </c>
    </row>
    <row r="61" spans="1:93" ht="15">
      <c r="A61" s="252" t="str">
        <f t="shared" si="53"/>
        <v>Strang15</v>
      </c>
      <c r="B61" s="252"/>
      <c r="C61" s="252"/>
      <c r="D61">
        <f t="shared" ca="1" si="54"/>
        <v>0</v>
      </c>
      <c r="M61" s="31"/>
      <c r="N61" s="189">
        <f t="shared" si="56"/>
        <v>0</v>
      </c>
      <c r="O61" s="189">
        <f t="shared" si="56"/>
        <v>0</v>
      </c>
      <c r="P61" s="189">
        <f t="shared" si="56"/>
        <v>0</v>
      </c>
      <c r="Q61" s="189">
        <f t="shared" si="56"/>
        <v>0</v>
      </c>
      <c r="R61" s="189">
        <f t="shared" si="56"/>
        <v>0</v>
      </c>
      <c r="S61" s="189">
        <f t="shared" si="56"/>
        <v>0</v>
      </c>
      <c r="T61" s="189">
        <f t="shared" si="56"/>
        <v>0</v>
      </c>
      <c r="U61" s="189">
        <f t="shared" si="56"/>
        <v>0</v>
      </c>
      <c r="V61" s="189">
        <f t="shared" si="56"/>
        <v>0</v>
      </c>
      <c r="W61" s="189">
        <f t="shared" si="56"/>
        <v>0</v>
      </c>
      <c r="X61" s="189">
        <f t="shared" si="56"/>
        <v>0</v>
      </c>
      <c r="Y61" s="189">
        <f t="shared" si="56"/>
        <v>0</v>
      </c>
      <c r="Z61" s="189">
        <f t="shared" si="56"/>
        <v>0</v>
      </c>
      <c r="AA61" s="189">
        <f t="shared" si="56"/>
        <v>0</v>
      </c>
      <c r="AB61" s="189">
        <f t="shared" si="56"/>
        <v>0</v>
      </c>
      <c r="AC61" s="189">
        <f t="shared" si="56"/>
        <v>0</v>
      </c>
      <c r="AD61" s="189">
        <f t="shared" si="57"/>
        <v>0</v>
      </c>
      <c r="AE61" s="189">
        <f t="shared" si="57"/>
        <v>0</v>
      </c>
      <c r="AF61" s="189">
        <f t="shared" si="57"/>
        <v>0</v>
      </c>
      <c r="AG61" s="189">
        <f t="shared" si="57"/>
        <v>0</v>
      </c>
      <c r="AH61" s="189">
        <f t="shared" si="57"/>
        <v>0</v>
      </c>
      <c r="AI61" s="189">
        <f t="shared" si="57"/>
        <v>0</v>
      </c>
      <c r="AJ61" s="189">
        <f t="shared" si="57"/>
        <v>0</v>
      </c>
      <c r="AK61" s="189">
        <f t="shared" si="57"/>
        <v>0</v>
      </c>
      <c r="AL61" s="189">
        <f t="shared" si="57"/>
        <v>0</v>
      </c>
      <c r="AM61" s="189">
        <f t="shared" si="57"/>
        <v>0</v>
      </c>
      <c r="AN61" s="189">
        <f t="shared" si="57"/>
        <v>0</v>
      </c>
      <c r="AO61" s="189">
        <f t="shared" si="57"/>
        <v>0</v>
      </c>
      <c r="AP61" s="189">
        <f t="shared" si="57"/>
        <v>0</v>
      </c>
      <c r="AQ61" s="189">
        <f t="shared" si="57"/>
        <v>0</v>
      </c>
      <c r="AR61" s="189">
        <f t="shared" si="57"/>
        <v>0</v>
      </c>
      <c r="AS61" s="189">
        <f t="shared" si="57"/>
        <v>0</v>
      </c>
      <c r="AT61" s="189">
        <f t="shared" si="58"/>
        <v>0</v>
      </c>
      <c r="AU61" s="189">
        <f t="shared" si="58"/>
        <v>0</v>
      </c>
      <c r="AV61" s="189">
        <f t="shared" si="58"/>
        <v>0</v>
      </c>
      <c r="AW61" s="189">
        <f t="shared" si="58"/>
        <v>0</v>
      </c>
      <c r="AX61" s="189">
        <f t="shared" si="58"/>
        <v>0</v>
      </c>
      <c r="AY61" s="189">
        <f t="shared" si="58"/>
        <v>0</v>
      </c>
      <c r="AZ61" s="189">
        <f t="shared" si="58"/>
        <v>0</v>
      </c>
      <c r="BA61" s="189">
        <f t="shared" si="58"/>
        <v>0</v>
      </c>
      <c r="BB61" s="189">
        <f t="shared" ca="1" si="55"/>
        <v>0</v>
      </c>
      <c r="BC61" s="189">
        <f t="shared" ca="1" si="50"/>
        <v>0</v>
      </c>
      <c r="BD61" s="189">
        <f t="shared" ca="1" si="50"/>
        <v>0</v>
      </c>
      <c r="BE61" s="189">
        <f t="shared" ca="1" si="50"/>
        <v>0</v>
      </c>
      <c r="BF61" s="189">
        <f t="shared" ca="1" si="50"/>
        <v>0</v>
      </c>
      <c r="BG61" s="189">
        <f t="shared" ca="1" si="50"/>
        <v>0</v>
      </c>
      <c r="BH61" s="189">
        <f t="shared" ca="1" si="50"/>
        <v>0</v>
      </c>
      <c r="BI61" s="189">
        <f t="shared" ca="1" si="50"/>
        <v>0</v>
      </c>
      <c r="BJ61" s="189">
        <f t="shared" ca="1" si="50"/>
        <v>0</v>
      </c>
      <c r="BK61" s="189">
        <f t="shared" ca="1" si="50"/>
        <v>0</v>
      </c>
      <c r="BL61" s="189">
        <f t="shared" ca="1" si="50"/>
        <v>0</v>
      </c>
      <c r="BM61" s="189">
        <f t="shared" ca="1" si="50"/>
        <v>0</v>
      </c>
      <c r="BN61" s="189">
        <f t="shared" ca="1" si="50"/>
        <v>0</v>
      </c>
      <c r="BO61" s="189">
        <f t="shared" ca="1" si="50"/>
        <v>0</v>
      </c>
      <c r="BP61" s="189">
        <f t="shared" ca="1" si="50"/>
        <v>0</v>
      </c>
      <c r="BQ61" s="189">
        <f t="shared" ca="1" si="50"/>
        <v>0</v>
      </c>
      <c r="BR61" s="189">
        <f t="shared" ca="1" si="51"/>
        <v>0</v>
      </c>
      <c r="BS61" s="189">
        <f t="shared" ca="1" si="51"/>
        <v>0</v>
      </c>
      <c r="BT61" s="189">
        <f t="shared" ca="1" si="51"/>
        <v>0</v>
      </c>
      <c r="BU61" s="189">
        <f t="shared" ca="1" si="51"/>
        <v>0</v>
      </c>
      <c r="BV61" s="189">
        <f t="shared" ca="1" si="51"/>
        <v>0</v>
      </c>
      <c r="BW61" s="189">
        <f t="shared" ca="1" si="51"/>
        <v>0</v>
      </c>
      <c r="BX61" s="189">
        <f t="shared" ca="1" si="51"/>
        <v>0</v>
      </c>
      <c r="BY61" s="189">
        <f t="shared" ca="1" si="51"/>
        <v>0</v>
      </c>
      <c r="BZ61" s="189">
        <f t="shared" ca="1" si="51"/>
        <v>0</v>
      </c>
      <c r="CA61" s="189">
        <f t="shared" ca="1" si="51"/>
        <v>0</v>
      </c>
      <c r="CB61" s="189">
        <f t="shared" ca="1" si="51"/>
        <v>0</v>
      </c>
      <c r="CC61" s="189">
        <f t="shared" ca="1" si="51"/>
        <v>0</v>
      </c>
      <c r="CD61" s="189">
        <f t="shared" ca="1" si="51"/>
        <v>0</v>
      </c>
      <c r="CE61" s="189">
        <f t="shared" ca="1" si="51"/>
        <v>0</v>
      </c>
      <c r="CF61" s="189">
        <f t="shared" ca="1" si="51"/>
        <v>0</v>
      </c>
      <c r="CG61" s="189">
        <f t="shared" ca="1" si="51"/>
        <v>0</v>
      </c>
      <c r="CH61" s="189">
        <f t="shared" ca="1" si="52"/>
        <v>0</v>
      </c>
      <c r="CI61" s="189">
        <f t="shared" ca="1" si="52"/>
        <v>0</v>
      </c>
      <c r="CJ61" s="189">
        <f t="shared" ca="1" si="52"/>
        <v>0</v>
      </c>
      <c r="CK61" s="189">
        <f t="shared" ca="1" si="52"/>
        <v>0</v>
      </c>
      <c r="CL61" s="189">
        <f t="shared" ca="1" si="52"/>
        <v>0</v>
      </c>
      <c r="CM61" s="189">
        <f t="shared" ca="1" si="52"/>
        <v>0</v>
      </c>
      <c r="CN61" s="189">
        <f t="shared" ca="1" si="52"/>
        <v>0</v>
      </c>
      <c r="CO61" s="189">
        <f t="shared" ca="1" si="52"/>
        <v>0</v>
      </c>
    </row>
    <row r="62" spans="1:93" ht="15">
      <c r="A62" s="252" t="str">
        <f t="shared" si="53"/>
        <v>Strang16</v>
      </c>
      <c r="B62" s="252"/>
      <c r="C62" s="252"/>
      <c r="D62">
        <f t="shared" ca="1" si="54"/>
        <v>0</v>
      </c>
      <c r="M62" s="31"/>
      <c r="N62" s="189">
        <f t="shared" si="56"/>
        <v>0</v>
      </c>
      <c r="O62" s="189">
        <f t="shared" si="56"/>
        <v>0</v>
      </c>
      <c r="P62" s="189">
        <f t="shared" si="56"/>
        <v>0</v>
      </c>
      <c r="Q62" s="189">
        <f t="shared" si="56"/>
        <v>0</v>
      </c>
      <c r="R62" s="189">
        <f t="shared" si="56"/>
        <v>0</v>
      </c>
      <c r="S62" s="189">
        <f t="shared" si="56"/>
        <v>0</v>
      </c>
      <c r="T62" s="189">
        <f t="shared" si="56"/>
        <v>0</v>
      </c>
      <c r="U62" s="189">
        <f t="shared" si="56"/>
        <v>0</v>
      </c>
      <c r="V62" s="189">
        <f t="shared" si="56"/>
        <v>0</v>
      </c>
      <c r="W62" s="189">
        <f t="shared" si="56"/>
        <v>0</v>
      </c>
      <c r="X62" s="189">
        <f t="shared" si="56"/>
        <v>0</v>
      </c>
      <c r="Y62" s="189">
        <f t="shared" si="56"/>
        <v>0</v>
      </c>
      <c r="Z62" s="189">
        <f t="shared" si="56"/>
        <v>0</v>
      </c>
      <c r="AA62" s="189">
        <f t="shared" si="56"/>
        <v>0</v>
      </c>
      <c r="AB62" s="189">
        <f t="shared" si="56"/>
        <v>0</v>
      </c>
      <c r="AC62" s="189">
        <f t="shared" si="56"/>
        <v>0</v>
      </c>
      <c r="AD62" s="189">
        <f t="shared" si="57"/>
        <v>0</v>
      </c>
      <c r="AE62" s="189">
        <f t="shared" si="57"/>
        <v>0</v>
      </c>
      <c r="AF62" s="189">
        <f t="shared" si="57"/>
        <v>0</v>
      </c>
      <c r="AG62" s="189">
        <f t="shared" si="57"/>
        <v>0</v>
      </c>
      <c r="AH62" s="189">
        <f t="shared" si="57"/>
        <v>0</v>
      </c>
      <c r="AI62" s="189">
        <f t="shared" si="57"/>
        <v>0</v>
      </c>
      <c r="AJ62" s="189">
        <f t="shared" si="57"/>
        <v>0</v>
      </c>
      <c r="AK62" s="189">
        <f t="shared" si="57"/>
        <v>0</v>
      </c>
      <c r="AL62" s="189">
        <f t="shared" si="57"/>
        <v>0</v>
      </c>
      <c r="AM62" s="189">
        <f t="shared" si="57"/>
        <v>0</v>
      </c>
      <c r="AN62" s="189">
        <f t="shared" si="57"/>
        <v>0</v>
      </c>
      <c r="AO62" s="189">
        <f t="shared" si="57"/>
        <v>0</v>
      </c>
      <c r="AP62" s="189">
        <f t="shared" si="57"/>
        <v>0</v>
      </c>
      <c r="AQ62" s="189">
        <f t="shared" si="57"/>
        <v>0</v>
      </c>
      <c r="AR62" s="189">
        <f t="shared" si="57"/>
        <v>0</v>
      </c>
      <c r="AS62" s="189">
        <f t="shared" si="57"/>
        <v>0</v>
      </c>
      <c r="AT62" s="189">
        <f t="shared" si="58"/>
        <v>0</v>
      </c>
      <c r="AU62" s="189">
        <f t="shared" si="58"/>
        <v>0</v>
      </c>
      <c r="AV62" s="189">
        <f t="shared" si="58"/>
        <v>0</v>
      </c>
      <c r="AW62" s="189">
        <f t="shared" si="58"/>
        <v>0</v>
      </c>
      <c r="AX62" s="189">
        <f t="shared" si="58"/>
        <v>0</v>
      </c>
      <c r="AY62" s="189">
        <f t="shared" si="58"/>
        <v>0</v>
      </c>
      <c r="AZ62" s="189">
        <f t="shared" si="58"/>
        <v>0</v>
      </c>
      <c r="BA62" s="189">
        <f t="shared" si="58"/>
        <v>0</v>
      </c>
      <c r="BB62" s="189">
        <f t="shared" ca="1" si="55"/>
        <v>0</v>
      </c>
      <c r="BC62" s="189">
        <f t="shared" ca="1" si="50"/>
        <v>0</v>
      </c>
      <c r="BD62" s="189">
        <f t="shared" ca="1" si="50"/>
        <v>0</v>
      </c>
      <c r="BE62" s="189">
        <f t="shared" ca="1" si="50"/>
        <v>0</v>
      </c>
      <c r="BF62" s="189">
        <f t="shared" ca="1" si="50"/>
        <v>0</v>
      </c>
      <c r="BG62" s="189">
        <f t="shared" ca="1" si="50"/>
        <v>0</v>
      </c>
      <c r="BH62" s="189">
        <f t="shared" ca="1" si="50"/>
        <v>0</v>
      </c>
      <c r="BI62" s="189">
        <f t="shared" ca="1" si="50"/>
        <v>0</v>
      </c>
      <c r="BJ62" s="189">
        <f t="shared" ca="1" si="50"/>
        <v>0</v>
      </c>
      <c r="BK62" s="189">
        <f t="shared" ca="1" si="50"/>
        <v>0</v>
      </c>
      <c r="BL62" s="189">
        <f t="shared" ca="1" si="50"/>
        <v>0</v>
      </c>
      <c r="BM62" s="189">
        <f t="shared" ca="1" si="50"/>
        <v>0</v>
      </c>
      <c r="BN62" s="189">
        <f t="shared" ca="1" si="50"/>
        <v>0</v>
      </c>
      <c r="BO62" s="189">
        <f t="shared" ca="1" si="50"/>
        <v>0</v>
      </c>
      <c r="BP62" s="189">
        <f t="shared" ca="1" si="50"/>
        <v>0</v>
      </c>
      <c r="BQ62" s="189">
        <f t="shared" ca="1" si="50"/>
        <v>0</v>
      </c>
      <c r="BR62" s="189">
        <f t="shared" ca="1" si="51"/>
        <v>0</v>
      </c>
      <c r="BS62" s="189">
        <f t="shared" ca="1" si="51"/>
        <v>0</v>
      </c>
      <c r="BT62" s="189">
        <f t="shared" ca="1" si="51"/>
        <v>0</v>
      </c>
      <c r="BU62" s="189">
        <f t="shared" ca="1" si="51"/>
        <v>0</v>
      </c>
      <c r="BV62" s="189">
        <f t="shared" ca="1" si="51"/>
        <v>0</v>
      </c>
      <c r="BW62" s="189">
        <f t="shared" ca="1" si="51"/>
        <v>0</v>
      </c>
      <c r="BX62" s="189">
        <f t="shared" ca="1" si="51"/>
        <v>0</v>
      </c>
      <c r="BY62" s="189">
        <f t="shared" ca="1" si="51"/>
        <v>0</v>
      </c>
      <c r="BZ62" s="189">
        <f t="shared" ca="1" si="51"/>
        <v>0</v>
      </c>
      <c r="CA62" s="189">
        <f t="shared" ca="1" si="51"/>
        <v>0</v>
      </c>
      <c r="CB62" s="189">
        <f t="shared" ca="1" si="51"/>
        <v>0</v>
      </c>
      <c r="CC62" s="189">
        <f t="shared" ca="1" si="51"/>
        <v>0</v>
      </c>
      <c r="CD62" s="189">
        <f t="shared" ca="1" si="51"/>
        <v>0</v>
      </c>
      <c r="CE62" s="189">
        <f t="shared" ca="1" si="51"/>
        <v>0</v>
      </c>
      <c r="CF62" s="189">
        <f t="shared" ca="1" si="51"/>
        <v>0</v>
      </c>
      <c r="CG62" s="189">
        <f t="shared" ref="CG62:CO77" ca="1" si="59">IF(COLUMN()-53=$M62,INDIRECT(ADDRESS(91,ROW()-46+13,1,1)),0)</f>
        <v>0</v>
      </c>
      <c r="CH62" s="189">
        <f t="shared" ca="1" si="52"/>
        <v>0</v>
      </c>
      <c r="CI62" s="189">
        <f t="shared" ca="1" si="52"/>
        <v>0</v>
      </c>
      <c r="CJ62" s="189">
        <f t="shared" ca="1" si="52"/>
        <v>0</v>
      </c>
      <c r="CK62" s="189">
        <f t="shared" ca="1" si="52"/>
        <v>0</v>
      </c>
      <c r="CL62" s="189">
        <f t="shared" ca="1" si="52"/>
        <v>0</v>
      </c>
      <c r="CM62" s="189">
        <f t="shared" ca="1" si="52"/>
        <v>0</v>
      </c>
      <c r="CN62" s="189">
        <f t="shared" ca="1" si="52"/>
        <v>0</v>
      </c>
      <c r="CO62" s="189">
        <f t="shared" ca="1" si="52"/>
        <v>0</v>
      </c>
    </row>
    <row r="63" spans="1:93" ht="15">
      <c r="A63" s="252" t="str">
        <f t="shared" si="53"/>
        <v>Strang17</v>
      </c>
      <c r="B63" s="252"/>
      <c r="C63" s="252"/>
      <c r="D63">
        <f t="shared" ca="1" si="54"/>
        <v>0</v>
      </c>
      <c r="M63" s="31"/>
      <c r="N63" s="189">
        <f t="shared" si="56"/>
        <v>0</v>
      </c>
      <c r="O63" s="189">
        <f t="shared" si="56"/>
        <v>0</v>
      </c>
      <c r="P63" s="189">
        <f t="shared" si="56"/>
        <v>0</v>
      </c>
      <c r="Q63" s="189">
        <f t="shared" si="56"/>
        <v>0</v>
      </c>
      <c r="R63" s="189">
        <f t="shared" si="56"/>
        <v>0</v>
      </c>
      <c r="S63" s="189">
        <f t="shared" si="56"/>
        <v>0</v>
      </c>
      <c r="T63" s="189">
        <f t="shared" si="56"/>
        <v>0</v>
      </c>
      <c r="U63" s="189">
        <f t="shared" si="56"/>
        <v>0</v>
      </c>
      <c r="V63" s="189">
        <f t="shared" si="56"/>
        <v>0</v>
      </c>
      <c r="W63" s="189">
        <f t="shared" si="56"/>
        <v>0</v>
      </c>
      <c r="X63" s="189">
        <f t="shared" si="56"/>
        <v>0</v>
      </c>
      <c r="Y63" s="189">
        <f t="shared" si="56"/>
        <v>0</v>
      </c>
      <c r="Z63" s="189">
        <f t="shared" si="56"/>
        <v>0</v>
      </c>
      <c r="AA63" s="189">
        <f t="shared" si="56"/>
        <v>0</v>
      </c>
      <c r="AB63" s="189">
        <f t="shared" si="56"/>
        <v>0</v>
      </c>
      <c r="AC63" s="189">
        <f t="shared" si="56"/>
        <v>0</v>
      </c>
      <c r="AD63" s="189">
        <f t="shared" si="57"/>
        <v>0</v>
      </c>
      <c r="AE63" s="189">
        <f t="shared" si="57"/>
        <v>0</v>
      </c>
      <c r="AF63" s="189">
        <f t="shared" si="57"/>
        <v>0</v>
      </c>
      <c r="AG63" s="189">
        <f t="shared" si="57"/>
        <v>0</v>
      </c>
      <c r="AH63" s="189">
        <f t="shared" si="57"/>
        <v>0</v>
      </c>
      <c r="AI63" s="189">
        <f t="shared" si="57"/>
        <v>0</v>
      </c>
      <c r="AJ63" s="189">
        <f t="shared" si="57"/>
        <v>0</v>
      </c>
      <c r="AK63" s="189">
        <f t="shared" si="57"/>
        <v>0</v>
      </c>
      <c r="AL63" s="189">
        <f t="shared" si="57"/>
        <v>0</v>
      </c>
      <c r="AM63" s="189">
        <f t="shared" si="57"/>
        <v>0</v>
      </c>
      <c r="AN63" s="189">
        <f t="shared" si="57"/>
        <v>0</v>
      </c>
      <c r="AO63" s="189">
        <f t="shared" si="57"/>
        <v>0</v>
      </c>
      <c r="AP63" s="189">
        <f t="shared" si="57"/>
        <v>0</v>
      </c>
      <c r="AQ63" s="189">
        <f t="shared" si="57"/>
        <v>0</v>
      </c>
      <c r="AR63" s="189">
        <f t="shared" si="57"/>
        <v>0</v>
      </c>
      <c r="AS63" s="189">
        <f t="shared" si="57"/>
        <v>0</v>
      </c>
      <c r="AT63" s="189">
        <f t="shared" si="58"/>
        <v>0</v>
      </c>
      <c r="AU63" s="189">
        <f t="shared" si="58"/>
        <v>0</v>
      </c>
      <c r="AV63" s="189">
        <f t="shared" si="58"/>
        <v>0</v>
      </c>
      <c r="AW63" s="189">
        <f t="shared" si="58"/>
        <v>0</v>
      </c>
      <c r="AX63" s="189">
        <f t="shared" si="58"/>
        <v>0</v>
      </c>
      <c r="AY63" s="189">
        <f t="shared" si="58"/>
        <v>0</v>
      </c>
      <c r="AZ63" s="189">
        <f t="shared" si="58"/>
        <v>0</v>
      </c>
      <c r="BA63" s="189">
        <f t="shared" si="58"/>
        <v>0</v>
      </c>
      <c r="BB63" s="189">
        <f t="shared" ca="1" si="55"/>
        <v>0</v>
      </c>
      <c r="BC63" s="189">
        <f t="shared" ref="BC63:BQ67" ca="1" si="60">IF(COLUMN()-53=$M63,INDIRECT(ADDRESS(91,ROW()-46+13,1,1)),0)</f>
        <v>0</v>
      </c>
      <c r="BD63" s="189">
        <f t="shared" ca="1" si="60"/>
        <v>0</v>
      </c>
      <c r="BE63" s="189">
        <f t="shared" ca="1" si="60"/>
        <v>0</v>
      </c>
      <c r="BF63" s="189">
        <f t="shared" ca="1" si="60"/>
        <v>0</v>
      </c>
      <c r="BG63" s="189">
        <f t="shared" ca="1" si="60"/>
        <v>0</v>
      </c>
      <c r="BH63" s="189">
        <f t="shared" ca="1" si="60"/>
        <v>0</v>
      </c>
      <c r="BI63" s="189">
        <f t="shared" ca="1" si="60"/>
        <v>0</v>
      </c>
      <c r="BJ63" s="189">
        <f t="shared" ca="1" si="60"/>
        <v>0</v>
      </c>
      <c r="BK63" s="189">
        <f t="shared" ca="1" si="60"/>
        <v>0</v>
      </c>
      <c r="BL63" s="189">
        <f t="shared" ca="1" si="60"/>
        <v>0</v>
      </c>
      <c r="BM63" s="189">
        <f t="shared" ca="1" si="60"/>
        <v>0</v>
      </c>
      <c r="BN63" s="189">
        <f t="shared" ca="1" si="60"/>
        <v>0</v>
      </c>
      <c r="BO63" s="189">
        <f t="shared" ca="1" si="60"/>
        <v>0</v>
      </c>
      <c r="BP63" s="189">
        <f t="shared" ca="1" si="60"/>
        <v>0</v>
      </c>
      <c r="BQ63" s="189">
        <f t="shared" ca="1" si="60"/>
        <v>0</v>
      </c>
      <c r="BR63" s="189">
        <f t="shared" ref="BR63:CG78" ca="1" si="61">IF(COLUMN()-53=$M63,INDIRECT(ADDRESS(91,ROW()-46+13,1,1)),0)</f>
        <v>0</v>
      </c>
      <c r="BS63" s="189">
        <f t="shared" ca="1" si="61"/>
        <v>0</v>
      </c>
      <c r="BT63" s="189">
        <f t="shared" ca="1" si="61"/>
        <v>0</v>
      </c>
      <c r="BU63" s="189">
        <f t="shared" ca="1" si="61"/>
        <v>0</v>
      </c>
      <c r="BV63" s="189">
        <f t="shared" ca="1" si="61"/>
        <v>0</v>
      </c>
      <c r="BW63" s="189">
        <f t="shared" ca="1" si="61"/>
        <v>0</v>
      </c>
      <c r="BX63" s="189">
        <f t="shared" ca="1" si="61"/>
        <v>0</v>
      </c>
      <c r="BY63" s="189">
        <f t="shared" ca="1" si="61"/>
        <v>0</v>
      </c>
      <c r="BZ63" s="189">
        <f t="shared" ca="1" si="61"/>
        <v>0</v>
      </c>
      <c r="CA63" s="189">
        <f t="shared" ca="1" si="61"/>
        <v>0</v>
      </c>
      <c r="CB63" s="189">
        <f t="shared" ca="1" si="61"/>
        <v>0</v>
      </c>
      <c r="CC63" s="189">
        <f t="shared" ca="1" si="61"/>
        <v>0</v>
      </c>
      <c r="CD63" s="189">
        <f t="shared" ca="1" si="61"/>
        <v>0</v>
      </c>
      <c r="CE63" s="189">
        <f t="shared" ca="1" si="61"/>
        <v>0</v>
      </c>
      <c r="CF63" s="189">
        <f t="shared" ca="1" si="61"/>
        <v>0</v>
      </c>
      <c r="CG63" s="189">
        <f t="shared" ca="1" si="59"/>
        <v>0</v>
      </c>
      <c r="CH63" s="189">
        <f t="shared" ca="1" si="59"/>
        <v>0</v>
      </c>
      <c r="CI63" s="189">
        <f t="shared" ca="1" si="59"/>
        <v>0</v>
      </c>
      <c r="CJ63" s="189">
        <f t="shared" ca="1" si="59"/>
        <v>0</v>
      </c>
      <c r="CK63" s="189">
        <f t="shared" ca="1" si="59"/>
        <v>0</v>
      </c>
      <c r="CL63" s="189">
        <f t="shared" ca="1" si="59"/>
        <v>0</v>
      </c>
      <c r="CM63" s="189">
        <f t="shared" ca="1" si="59"/>
        <v>0</v>
      </c>
      <c r="CN63" s="189">
        <f t="shared" ca="1" si="59"/>
        <v>0</v>
      </c>
      <c r="CO63" s="189">
        <f t="shared" ca="1" si="59"/>
        <v>0</v>
      </c>
    </row>
    <row r="64" spans="1:93" ht="15">
      <c r="A64" s="252" t="str">
        <f t="shared" si="53"/>
        <v>Strang18</v>
      </c>
      <c r="B64" s="252"/>
      <c r="C64" s="252"/>
      <c r="D64">
        <f t="shared" ca="1" si="54"/>
        <v>0</v>
      </c>
      <c r="M64" s="31"/>
      <c r="N64" s="189">
        <f t="shared" si="56"/>
        <v>0</v>
      </c>
      <c r="O64" s="189">
        <f t="shared" si="56"/>
        <v>0</v>
      </c>
      <c r="P64" s="189">
        <f t="shared" si="56"/>
        <v>0</v>
      </c>
      <c r="Q64" s="189">
        <f t="shared" si="56"/>
        <v>0</v>
      </c>
      <c r="R64" s="189">
        <f t="shared" si="56"/>
        <v>0</v>
      </c>
      <c r="S64" s="189">
        <f t="shared" si="56"/>
        <v>0</v>
      </c>
      <c r="T64" s="189">
        <f t="shared" si="56"/>
        <v>0</v>
      </c>
      <c r="U64" s="189">
        <f t="shared" si="56"/>
        <v>0</v>
      </c>
      <c r="V64" s="189">
        <f t="shared" si="56"/>
        <v>0</v>
      </c>
      <c r="W64" s="189">
        <f t="shared" si="56"/>
        <v>0</v>
      </c>
      <c r="X64" s="189">
        <f t="shared" si="56"/>
        <v>0</v>
      </c>
      <c r="Y64" s="189">
        <f t="shared" si="56"/>
        <v>0</v>
      </c>
      <c r="Z64" s="189">
        <f t="shared" si="56"/>
        <v>0</v>
      </c>
      <c r="AA64" s="189">
        <f t="shared" si="56"/>
        <v>0</v>
      </c>
      <c r="AB64" s="189">
        <f t="shared" si="56"/>
        <v>0</v>
      </c>
      <c r="AC64" s="189">
        <f t="shared" si="56"/>
        <v>0</v>
      </c>
      <c r="AD64" s="189">
        <f t="shared" si="57"/>
        <v>0</v>
      </c>
      <c r="AE64" s="189">
        <f t="shared" si="57"/>
        <v>0</v>
      </c>
      <c r="AF64" s="189">
        <f t="shared" si="57"/>
        <v>0</v>
      </c>
      <c r="AG64" s="189">
        <f t="shared" si="57"/>
        <v>0</v>
      </c>
      <c r="AH64" s="189">
        <f t="shared" si="57"/>
        <v>0</v>
      </c>
      <c r="AI64" s="189">
        <f t="shared" si="57"/>
        <v>0</v>
      </c>
      <c r="AJ64" s="189">
        <f t="shared" si="57"/>
        <v>0</v>
      </c>
      <c r="AK64" s="189">
        <f t="shared" si="57"/>
        <v>0</v>
      </c>
      <c r="AL64" s="189">
        <f t="shared" si="57"/>
        <v>0</v>
      </c>
      <c r="AM64" s="189">
        <f t="shared" si="57"/>
        <v>0</v>
      </c>
      <c r="AN64" s="189">
        <f t="shared" si="57"/>
        <v>0</v>
      </c>
      <c r="AO64" s="189">
        <f t="shared" si="57"/>
        <v>0</v>
      </c>
      <c r="AP64" s="189">
        <f t="shared" si="57"/>
        <v>0</v>
      </c>
      <c r="AQ64" s="189">
        <f t="shared" si="57"/>
        <v>0</v>
      </c>
      <c r="AR64" s="189">
        <f t="shared" si="57"/>
        <v>0</v>
      </c>
      <c r="AS64" s="189">
        <f t="shared" si="57"/>
        <v>0</v>
      </c>
      <c r="AT64" s="189">
        <f t="shared" si="58"/>
        <v>0</v>
      </c>
      <c r="AU64" s="189">
        <f t="shared" si="58"/>
        <v>0</v>
      </c>
      <c r="AV64" s="189">
        <f t="shared" si="58"/>
        <v>0</v>
      </c>
      <c r="AW64" s="189">
        <f t="shared" si="58"/>
        <v>0</v>
      </c>
      <c r="AX64" s="189">
        <f t="shared" si="58"/>
        <v>0</v>
      </c>
      <c r="AY64" s="189">
        <f t="shared" si="58"/>
        <v>0</v>
      </c>
      <c r="AZ64" s="189">
        <f t="shared" si="58"/>
        <v>0</v>
      </c>
      <c r="BA64" s="189">
        <f t="shared" si="58"/>
        <v>0</v>
      </c>
      <c r="BB64" s="189">
        <f t="shared" ca="1" si="55"/>
        <v>0</v>
      </c>
      <c r="BC64" s="189">
        <f t="shared" ca="1" si="60"/>
        <v>0</v>
      </c>
      <c r="BD64" s="189">
        <f t="shared" ca="1" si="60"/>
        <v>0</v>
      </c>
      <c r="BE64" s="189">
        <f t="shared" ca="1" si="60"/>
        <v>0</v>
      </c>
      <c r="BF64" s="189">
        <f t="shared" ca="1" si="60"/>
        <v>0</v>
      </c>
      <c r="BG64" s="189">
        <f t="shared" ca="1" si="60"/>
        <v>0</v>
      </c>
      <c r="BH64" s="189">
        <f t="shared" ca="1" si="60"/>
        <v>0</v>
      </c>
      <c r="BI64" s="189">
        <f t="shared" ca="1" si="60"/>
        <v>0</v>
      </c>
      <c r="BJ64" s="189">
        <f t="shared" ca="1" si="60"/>
        <v>0</v>
      </c>
      <c r="BK64" s="189">
        <f t="shared" ca="1" si="60"/>
        <v>0</v>
      </c>
      <c r="BL64" s="189">
        <f t="shared" ca="1" si="60"/>
        <v>0</v>
      </c>
      <c r="BM64" s="189">
        <f t="shared" ca="1" si="60"/>
        <v>0</v>
      </c>
      <c r="BN64" s="189">
        <f t="shared" ca="1" si="60"/>
        <v>0</v>
      </c>
      <c r="BO64" s="189">
        <f t="shared" ca="1" si="60"/>
        <v>0</v>
      </c>
      <c r="BP64" s="189">
        <f t="shared" ca="1" si="60"/>
        <v>0</v>
      </c>
      <c r="BQ64" s="189">
        <f t="shared" ca="1" si="60"/>
        <v>0</v>
      </c>
      <c r="BR64" s="189">
        <f t="shared" ca="1" si="61"/>
        <v>0</v>
      </c>
      <c r="BS64" s="189">
        <f t="shared" ca="1" si="61"/>
        <v>0</v>
      </c>
      <c r="BT64" s="189">
        <f t="shared" ca="1" si="61"/>
        <v>0</v>
      </c>
      <c r="BU64" s="189">
        <f t="shared" ca="1" si="61"/>
        <v>0</v>
      </c>
      <c r="BV64" s="189">
        <f t="shared" ca="1" si="61"/>
        <v>0</v>
      </c>
      <c r="BW64" s="189">
        <f t="shared" ca="1" si="61"/>
        <v>0</v>
      </c>
      <c r="BX64" s="189">
        <f t="shared" ca="1" si="61"/>
        <v>0</v>
      </c>
      <c r="BY64" s="189">
        <f t="shared" ca="1" si="61"/>
        <v>0</v>
      </c>
      <c r="BZ64" s="189">
        <f t="shared" ca="1" si="61"/>
        <v>0</v>
      </c>
      <c r="CA64" s="189">
        <f t="shared" ca="1" si="61"/>
        <v>0</v>
      </c>
      <c r="CB64" s="189">
        <f t="shared" ca="1" si="61"/>
        <v>0</v>
      </c>
      <c r="CC64" s="189">
        <f t="shared" ca="1" si="61"/>
        <v>0</v>
      </c>
      <c r="CD64" s="189">
        <f t="shared" ca="1" si="61"/>
        <v>0</v>
      </c>
      <c r="CE64" s="189">
        <f t="shared" ca="1" si="61"/>
        <v>0</v>
      </c>
      <c r="CF64" s="189">
        <f t="shared" ca="1" si="61"/>
        <v>0</v>
      </c>
      <c r="CG64" s="189">
        <f t="shared" ca="1" si="59"/>
        <v>0</v>
      </c>
      <c r="CH64" s="189">
        <f t="shared" ca="1" si="59"/>
        <v>0</v>
      </c>
      <c r="CI64" s="189">
        <f t="shared" ca="1" si="59"/>
        <v>0</v>
      </c>
      <c r="CJ64" s="189">
        <f t="shared" ca="1" si="59"/>
        <v>0</v>
      </c>
      <c r="CK64" s="189">
        <f t="shared" ca="1" si="59"/>
        <v>0</v>
      </c>
      <c r="CL64" s="189">
        <f t="shared" ca="1" si="59"/>
        <v>0</v>
      </c>
      <c r="CM64" s="189">
        <f t="shared" ca="1" si="59"/>
        <v>0</v>
      </c>
      <c r="CN64" s="189">
        <f t="shared" ca="1" si="59"/>
        <v>0</v>
      </c>
      <c r="CO64" s="189">
        <f t="shared" ca="1" si="59"/>
        <v>0</v>
      </c>
    </row>
    <row r="65" spans="1:93" ht="15">
      <c r="A65" s="252" t="str">
        <f t="shared" si="53"/>
        <v>Strang19</v>
      </c>
      <c r="B65" s="252"/>
      <c r="C65" s="252"/>
      <c r="D65">
        <f t="shared" ca="1" si="54"/>
        <v>0</v>
      </c>
      <c r="M65" s="31"/>
      <c r="N65" s="189">
        <f t="shared" si="56"/>
        <v>0</v>
      </c>
      <c r="O65" s="189">
        <f t="shared" si="56"/>
        <v>0</v>
      </c>
      <c r="P65" s="189">
        <f t="shared" si="56"/>
        <v>0</v>
      </c>
      <c r="Q65" s="189">
        <f t="shared" si="56"/>
        <v>0</v>
      </c>
      <c r="R65" s="189">
        <f t="shared" si="56"/>
        <v>0</v>
      </c>
      <c r="S65" s="189">
        <f t="shared" si="56"/>
        <v>0</v>
      </c>
      <c r="T65" s="189">
        <f t="shared" si="56"/>
        <v>0</v>
      </c>
      <c r="U65" s="189">
        <f t="shared" si="56"/>
        <v>0</v>
      </c>
      <c r="V65" s="189">
        <f t="shared" si="56"/>
        <v>0</v>
      </c>
      <c r="W65" s="189">
        <f t="shared" si="56"/>
        <v>0</v>
      </c>
      <c r="X65" s="189">
        <f t="shared" si="56"/>
        <v>0</v>
      </c>
      <c r="Y65" s="189">
        <f t="shared" si="56"/>
        <v>0</v>
      </c>
      <c r="Z65" s="189">
        <f t="shared" si="56"/>
        <v>0</v>
      </c>
      <c r="AA65" s="189">
        <f t="shared" si="56"/>
        <v>0</v>
      </c>
      <c r="AB65" s="189">
        <f t="shared" si="56"/>
        <v>0</v>
      </c>
      <c r="AC65" s="189">
        <f t="shared" si="56"/>
        <v>0</v>
      </c>
      <c r="AD65" s="189">
        <f t="shared" si="57"/>
        <v>0</v>
      </c>
      <c r="AE65" s="189">
        <f t="shared" si="57"/>
        <v>0</v>
      </c>
      <c r="AF65" s="189">
        <f t="shared" si="57"/>
        <v>0</v>
      </c>
      <c r="AG65" s="189">
        <f t="shared" si="57"/>
        <v>0</v>
      </c>
      <c r="AH65" s="189">
        <f t="shared" si="57"/>
        <v>0</v>
      </c>
      <c r="AI65" s="189">
        <f t="shared" si="57"/>
        <v>0</v>
      </c>
      <c r="AJ65" s="189">
        <f t="shared" si="57"/>
        <v>0</v>
      </c>
      <c r="AK65" s="189">
        <f t="shared" si="57"/>
        <v>0</v>
      </c>
      <c r="AL65" s="189">
        <f t="shared" si="57"/>
        <v>0</v>
      </c>
      <c r="AM65" s="189">
        <f t="shared" si="57"/>
        <v>0</v>
      </c>
      <c r="AN65" s="189">
        <f t="shared" si="57"/>
        <v>0</v>
      </c>
      <c r="AO65" s="189">
        <f t="shared" si="57"/>
        <v>0</v>
      </c>
      <c r="AP65" s="189">
        <f t="shared" si="57"/>
        <v>0</v>
      </c>
      <c r="AQ65" s="189">
        <f t="shared" si="57"/>
        <v>0</v>
      </c>
      <c r="AR65" s="189">
        <f t="shared" si="57"/>
        <v>0</v>
      </c>
      <c r="AS65" s="189">
        <f t="shared" si="57"/>
        <v>0</v>
      </c>
      <c r="AT65" s="189">
        <f t="shared" si="58"/>
        <v>0</v>
      </c>
      <c r="AU65" s="189">
        <f t="shared" si="58"/>
        <v>0</v>
      </c>
      <c r="AV65" s="189">
        <f t="shared" si="58"/>
        <v>0</v>
      </c>
      <c r="AW65" s="189">
        <f t="shared" si="58"/>
        <v>0</v>
      </c>
      <c r="AX65" s="189">
        <f t="shared" si="58"/>
        <v>0</v>
      </c>
      <c r="AY65" s="189">
        <f t="shared" si="58"/>
        <v>0</v>
      </c>
      <c r="AZ65" s="189">
        <f t="shared" si="58"/>
        <v>0</v>
      </c>
      <c r="BA65" s="189">
        <f t="shared" si="58"/>
        <v>0</v>
      </c>
      <c r="BB65" s="189">
        <f t="shared" ca="1" si="55"/>
        <v>0</v>
      </c>
      <c r="BC65" s="189">
        <f t="shared" ca="1" si="60"/>
        <v>0</v>
      </c>
      <c r="BD65" s="189">
        <f t="shared" ca="1" si="60"/>
        <v>0</v>
      </c>
      <c r="BE65" s="189">
        <f t="shared" ca="1" si="60"/>
        <v>0</v>
      </c>
      <c r="BF65" s="189">
        <f t="shared" ca="1" si="60"/>
        <v>0</v>
      </c>
      <c r="BG65" s="189">
        <f t="shared" ca="1" si="60"/>
        <v>0</v>
      </c>
      <c r="BH65" s="189">
        <f t="shared" ca="1" si="60"/>
        <v>0</v>
      </c>
      <c r="BI65" s="189">
        <f t="shared" ca="1" si="60"/>
        <v>0</v>
      </c>
      <c r="BJ65" s="189">
        <f t="shared" ca="1" si="60"/>
        <v>0</v>
      </c>
      <c r="BK65" s="189">
        <f t="shared" ca="1" si="60"/>
        <v>0</v>
      </c>
      <c r="BL65" s="189">
        <f t="shared" ca="1" si="60"/>
        <v>0</v>
      </c>
      <c r="BM65" s="189">
        <f t="shared" ca="1" si="60"/>
        <v>0</v>
      </c>
      <c r="BN65" s="189">
        <f t="shared" ca="1" si="60"/>
        <v>0</v>
      </c>
      <c r="BO65" s="189">
        <f t="shared" ca="1" si="60"/>
        <v>0</v>
      </c>
      <c r="BP65" s="189">
        <f t="shared" ca="1" si="60"/>
        <v>0</v>
      </c>
      <c r="BQ65" s="189">
        <f t="shared" ca="1" si="60"/>
        <v>0</v>
      </c>
      <c r="BR65" s="189">
        <f t="shared" ca="1" si="61"/>
        <v>0</v>
      </c>
      <c r="BS65" s="189">
        <f t="shared" ca="1" si="61"/>
        <v>0</v>
      </c>
      <c r="BT65" s="189">
        <f t="shared" ca="1" si="61"/>
        <v>0</v>
      </c>
      <c r="BU65" s="189">
        <f t="shared" ca="1" si="61"/>
        <v>0</v>
      </c>
      <c r="BV65" s="189">
        <f t="shared" ca="1" si="61"/>
        <v>0</v>
      </c>
      <c r="BW65" s="189">
        <f t="shared" ca="1" si="61"/>
        <v>0</v>
      </c>
      <c r="BX65" s="189">
        <f t="shared" ca="1" si="61"/>
        <v>0</v>
      </c>
      <c r="BY65" s="189">
        <f t="shared" ca="1" si="61"/>
        <v>0</v>
      </c>
      <c r="BZ65" s="189">
        <f t="shared" ca="1" si="61"/>
        <v>0</v>
      </c>
      <c r="CA65" s="189">
        <f t="shared" ca="1" si="61"/>
        <v>0</v>
      </c>
      <c r="CB65" s="189">
        <f t="shared" ca="1" si="61"/>
        <v>0</v>
      </c>
      <c r="CC65" s="189">
        <f t="shared" ca="1" si="61"/>
        <v>0</v>
      </c>
      <c r="CD65" s="189">
        <f t="shared" ca="1" si="61"/>
        <v>0</v>
      </c>
      <c r="CE65" s="189">
        <f t="shared" ca="1" si="61"/>
        <v>0</v>
      </c>
      <c r="CF65" s="189">
        <f t="shared" ca="1" si="61"/>
        <v>0</v>
      </c>
      <c r="CG65" s="189">
        <f t="shared" ca="1" si="59"/>
        <v>0</v>
      </c>
      <c r="CH65" s="189">
        <f t="shared" ca="1" si="59"/>
        <v>0</v>
      </c>
      <c r="CI65" s="189">
        <f t="shared" ca="1" si="59"/>
        <v>0</v>
      </c>
      <c r="CJ65" s="189">
        <f t="shared" ca="1" si="59"/>
        <v>0</v>
      </c>
      <c r="CK65" s="189">
        <f t="shared" ca="1" si="59"/>
        <v>0</v>
      </c>
      <c r="CL65" s="189">
        <f t="shared" ca="1" si="59"/>
        <v>0</v>
      </c>
      <c r="CM65" s="189">
        <f t="shared" ca="1" si="59"/>
        <v>0</v>
      </c>
      <c r="CN65" s="189">
        <f t="shared" ca="1" si="59"/>
        <v>0</v>
      </c>
      <c r="CO65" s="189">
        <f t="shared" ca="1" si="59"/>
        <v>0</v>
      </c>
    </row>
    <row r="66" spans="1:93" ht="15">
      <c r="A66" s="252" t="str">
        <f t="shared" si="53"/>
        <v>Strang20</v>
      </c>
      <c r="B66" s="252"/>
      <c r="C66" s="252"/>
      <c r="D66">
        <f t="shared" ca="1" si="54"/>
        <v>0</v>
      </c>
      <c r="M66" s="31"/>
      <c r="N66" s="189">
        <f t="shared" si="56"/>
        <v>0</v>
      </c>
      <c r="O66" s="189">
        <f t="shared" si="56"/>
        <v>0</v>
      </c>
      <c r="P66" s="189">
        <f t="shared" si="56"/>
        <v>0</v>
      </c>
      <c r="Q66" s="189">
        <f t="shared" si="56"/>
        <v>0</v>
      </c>
      <c r="R66" s="189">
        <f t="shared" si="56"/>
        <v>0</v>
      </c>
      <c r="S66" s="189">
        <f t="shared" si="56"/>
        <v>0</v>
      </c>
      <c r="T66" s="189">
        <f t="shared" si="56"/>
        <v>0</v>
      </c>
      <c r="U66" s="189">
        <f t="shared" si="56"/>
        <v>0</v>
      </c>
      <c r="V66" s="189">
        <f t="shared" si="56"/>
        <v>0</v>
      </c>
      <c r="W66" s="189">
        <f t="shared" si="56"/>
        <v>0</v>
      </c>
      <c r="X66" s="189">
        <f t="shared" si="56"/>
        <v>0</v>
      </c>
      <c r="Y66" s="189">
        <f t="shared" si="56"/>
        <v>0</v>
      </c>
      <c r="Z66" s="189">
        <f t="shared" si="56"/>
        <v>0</v>
      </c>
      <c r="AA66" s="189">
        <f t="shared" si="56"/>
        <v>0</v>
      </c>
      <c r="AB66" s="189">
        <f t="shared" si="56"/>
        <v>0</v>
      </c>
      <c r="AC66" s="189">
        <f t="shared" si="56"/>
        <v>0</v>
      </c>
      <c r="AD66" s="189">
        <f t="shared" si="57"/>
        <v>0</v>
      </c>
      <c r="AE66" s="189">
        <f t="shared" si="57"/>
        <v>0</v>
      </c>
      <c r="AF66" s="189">
        <f t="shared" si="57"/>
        <v>0</v>
      </c>
      <c r="AG66" s="189">
        <f t="shared" si="57"/>
        <v>0</v>
      </c>
      <c r="AH66" s="189">
        <f t="shared" si="57"/>
        <v>0</v>
      </c>
      <c r="AI66" s="189">
        <f t="shared" si="57"/>
        <v>0</v>
      </c>
      <c r="AJ66" s="189">
        <f t="shared" si="57"/>
        <v>0</v>
      </c>
      <c r="AK66" s="189">
        <f t="shared" si="57"/>
        <v>0</v>
      </c>
      <c r="AL66" s="189">
        <f t="shared" si="57"/>
        <v>0</v>
      </c>
      <c r="AM66" s="189">
        <f t="shared" si="57"/>
        <v>0</v>
      </c>
      <c r="AN66" s="189">
        <f t="shared" si="57"/>
        <v>0</v>
      </c>
      <c r="AO66" s="189">
        <f t="shared" si="57"/>
        <v>0</v>
      </c>
      <c r="AP66" s="189">
        <f t="shared" si="57"/>
        <v>0</v>
      </c>
      <c r="AQ66" s="189">
        <f t="shared" si="57"/>
        <v>0</v>
      </c>
      <c r="AR66" s="189">
        <f t="shared" si="57"/>
        <v>0</v>
      </c>
      <c r="AS66" s="189">
        <f t="shared" si="57"/>
        <v>0</v>
      </c>
      <c r="AT66" s="189">
        <f t="shared" si="58"/>
        <v>0</v>
      </c>
      <c r="AU66" s="189">
        <f t="shared" si="58"/>
        <v>0</v>
      </c>
      <c r="AV66" s="189">
        <f t="shared" si="58"/>
        <v>0</v>
      </c>
      <c r="AW66" s="189">
        <f t="shared" si="58"/>
        <v>0</v>
      </c>
      <c r="AX66" s="189">
        <f t="shared" si="58"/>
        <v>0</v>
      </c>
      <c r="AY66" s="189">
        <f t="shared" si="58"/>
        <v>0</v>
      </c>
      <c r="AZ66" s="189">
        <f t="shared" si="58"/>
        <v>0</v>
      </c>
      <c r="BA66" s="189">
        <f t="shared" si="58"/>
        <v>0</v>
      </c>
      <c r="BB66" s="189">
        <f t="shared" ca="1" si="55"/>
        <v>0</v>
      </c>
      <c r="BC66" s="189">
        <f t="shared" ca="1" si="60"/>
        <v>0</v>
      </c>
      <c r="BD66" s="189">
        <f t="shared" ca="1" si="60"/>
        <v>0</v>
      </c>
      <c r="BE66" s="189">
        <f t="shared" ca="1" si="60"/>
        <v>0</v>
      </c>
      <c r="BF66" s="189">
        <f t="shared" ca="1" si="60"/>
        <v>0</v>
      </c>
      <c r="BG66" s="189">
        <f t="shared" ca="1" si="60"/>
        <v>0</v>
      </c>
      <c r="BH66" s="189">
        <f t="shared" ca="1" si="60"/>
        <v>0</v>
      </c>
      <c r="BI66" s="189">
        <f t="shared" ca="1" si="60"/>
        <v>0</v>
      </c>
      <c r="BJ66" s="189">
        <f t="shared" ca="1" si="60"/>
        <v>0</v>
      </c>
      <c r="BK66" s="189">
        <f t="shared" ca="1" si="60"/>
        <v>0</v>
      </c>
      <c r="BL66" s="189">
        <f t="shared" ca="1" si="60"/>
        <v>0</v>
      </c>
      <c r="BM66" s="189">
        <f t="shared" ca="1" si="60"/>
        <v>0</v>
      </c>
      <c r="BN66" s="189">
        <f t="shared" ca="1" si="60"/>
        <v>0</v>
      </c>
      <c r="BO66" s="189">
        <f t="shared" ca="1" si="60"/>
        <v>0</v>
      </c>
      <c r="BP66" s="189">
        <f t="shared" ca="1" si="60"/>
        <v>0</v>
      </c>
      <c r="BQ66" s="189">
        <f t="shared" ca="1" si="60"/>
        <v>0</v>
      </c>
      <c r="BR66" s="189">
        <f t="shared" ca="1" si="61"/>
        <v>0</v>
      </c>
      <c r="BS66" s="189">
        <f t="shared" ca="1" si="61"/>
        <v>0</v>
      </c>
      <c r="BT66" s="189">
        <f t="shared" ca="1" si="61"/>
        <v>0</v>
      </c>
      <c r="BU66" s="189">
        <f t="shared" ca="1" si="61"/>
        <v>0</v>
      </c>
      <c r="BV66" s="189">
        <f t="shared" ca="1" si="61"/>
        <v>0</v>
      </c>
      <c r="BW66" s="189">
        <f t="shared" ca="1" si="61"/>
        <v>0</v>
      </c>
      <c r="BX66" s="189">
        <f t="shared" ca="1" si="61"/>
        <v>0</v>
      </c>
      <c r="BY66" s="189">
        <f t="shared" ca="1" si="61"/>
        <v>0</v>
      </c>
      <c r="BZ66" s="189">
        <f t="shared" ca="1" si="61"/>
        <v>0</v>
      </c>
      <c r="CA66" s="189">
        <f t="shared" ca="1" si="61"/>
        <v>0</v>
      </c>
      <c r="CB66" s="189">
        <f t="shared" ca="1" si="61"/>
        <v>0</v>
      </c>
      <c r="CC66" s="189">
        <f t="shared" ca="1" si="61"/>
        <v>0</v>
      </c>
      <c r="CD66" s="189">
        <f t="shared" ca="1" si="61"/>
        <v>0</v>
      </c>
      <c r="CE66" s="189">
        <f t="shared" ca="1" si="61"/>
        <v>0</v>
      </c>
      <c r="CF66" s="189">
        <f t="shared" ca="1" si="61"/>
        <v>0</v>
      </c>
      <c r="CG66" s="189">
        <f t="shared" ca="1" si="59"/>
        <v>0</v>
      </c>
      <c r="CH66" s="189">
        <f t="shared" ca="1" si="59"/>
        <v>0</v>
      </c>
      <c r="CI66" s="189">
        <f t="shared" ca="1" si="59"/>
        <v>0</v>
      </c>
      <c r="CJ66" s="189">
        <f t="shared" ca="1" si="59"/>
        <v>0</v>
      </c>
      <c r="CK66" s="189">
        <f t="shared" ca="1" si="59"/>
        <v>0</v>
      </c>
      <c r="CL66" s="189">
        <f t="shared" ca="1" si="59"/>
        <v>0</v>
      </c>
      <c r="CM66" s="189">
        <f t="shared" ca="1" si="59"/>
        <v>0</v>
      </c>
      <c r="CN66" s="189">
        <f t="shared" ca="1" si="59"/>
        <v>0</v>
      </c>
      <c r="CO66" s="189">
        <f t="shared" ca="1" si="59"/>
        <v>0</v>
      </c>
    </row>
    <row r="67" spans="1:93" ht="15">
      <c r="A67" s="252" t="str">
        <f t="shared" si="53"/>
        <v>Strang21</v>
      </c>
      <c r="B67" s="252"/>
      <c r="C67" s="252"/>
      <c r="D67">
        <f t="shared" ca="1" si="54"/>
        <v>0</v>
      </c>
      <c r="M67" s="31"/>
      <c r="N67" s="189">
        <f t="shared" si="56"/>
        <v>0</v>
      </c>
      <c r="O67" s="189">
        <f t="shared" si="56"/>
        <v>0</v>
      </c>
      <c r="P67" s="189">
        <f t="shared" si="56"/>
        <v>0</v>
      </c>
      <c r="Q67" s="189">
        <f t="shared" si="56"/>
        <v>0</v>
      </c>
      <c r="R67" s="189">
        <f t="shared" si="56"/>
        <v>0</v>
      </c>
      <c r="S67" s="189">
        <f t="shared" si="56"/>
        <v>0</v>
      </c>
      <c r="T67" s="189">
        <f t="shared" si="56"/>
        <v>0</v>
      </c>
      <c r="U67" s="189">
        <f t="shared" si="56"/>
        <v>0</v>
      </c>
      <c r="V67" s="189">
        <f t="shared" si="56"/>
        <v>0</v>
      </c>
      <c r="W67" s="189">
        <f t="shared" si="56"/>
        <v>0</v>
      </c>
      <c r="X67" s="189">
        <f t="shared" si="56"/>
        <v>0</v>
      </c>
      <c r="Y67" s="189">
        <f t="shared" si="56"/>
        <v>0</v>
      </c>
      <c r="Z67" s="189">
        <f t="shared" si="56"/>
        <v>0</v>
      </c>
      <c r="AA67" s="189">
        <f t="shared" si="56"/>
        <v>0</v>
      </c>
      <c r="AB67" s="189">
        <f t="shared" si="56"/>
        <v>0</v>
      </c>
      <c r="AC67" s="189">
        <f t="shared" si="56"/>
        <v>0</v>
      </c>
      <c r="AD67" s="189">
        <f t="shared" si="57"/>
        <v>0</v>
      </c>
      <c r="AE67" s="189">
        <f t="shared" si="57"/>
        <v>0</v>
      </c>
      <c r="AF67" s="189">
        <f t="shared" si="57"/>
        <v>0</v>
      </c>
      <c r="AG67" s="189">
        <f t="shared" si="57"/>
        <v>0</v>
      </c>
      <c r="AH67" s="189">
        <f t="shared" si="57"/>
        <v>0</v>
      </c>
      <c r="AI67" s="189">
        <f t="shared" si="57"/>
        <v>0</v>
      </c>
      <c r="AJ67" s="189">
        <f t="shared" si="57"/>
        <v>0</v>
      </c>
      <c r="AK67" s="189">
        <f t="shared" si="57"/>
        <v>0</v>
      </c>
      <c r="AL67" s="189">
        <f t="shared" si="57"/>
        <v>0</v>
      </c>
      <c r="AM67" s="189">
        <f t="shared" si="57"/>
        <v>0</v>
      </c>
      <c r="AN67" s="189">
        <f t="shared" si="57"/>
        <v>0</v>
      </c>
      <c r="AO67" s="189">
        <f t="shared" si="57"/>
        <v>0</v>
      </c>
      <c r="AP67" s="189">
        <f t="shared" si="57"/>
        <v>0</v>
      </c>
      <c r="AQ67" s="189">
        <f t="shared" si="57"/>
        <v>0</v>
      </c>
      <c r="AR67" s="189">
        <f t="shared" si="57"/>
        <v>0</v>
      </c>
      <c r="AS67" s="189">
        <f t="shared" si="57"/>
        <v>0</v>
      </c>
      <c r="AT67" s="189">
        <f t="shared" si="58"/>
        <v>0</v>
      </c>
      <c r="AU67" s="189">
        <f t="shared" si="58"/>
        <v>0</v>
      </c>
      <c r="AV67" s="189">
        <f t="shared" si="58"/>
        <v>0</v>
      </c>
      <c r="AW67" s="189">
        <f t="shared" si="58"/>
        <v>0</v>
      </c>
      <c r="AX67" s="189">
        <f t="shared" si="58"/>
        <v>0</v>
      </c>
      <c r="AY67" s="189">
        <f t="shared" si="58"/>
        <v>0</v>
      </c>
      <c r="AZ67" s="189">
        <f t="shared" si="58"/>
        <v>0</v>
      </c>
      <c r="BA67" s="189">
        <f t="shared" si="58"/>
        <v>0</v>
      </c>
      <c r="BB67" s="189">
        <f t="shared" ca="1" si="55"/>
        <v>0</v>
      </c>
      <c r="BC67" s="189">
        <f t="shared" ca="1" si="60"/>
        <v>0</v>
      </c>
      <c r="BD67" s="189">
        <f t="shared" ca="1" si="60"/>
        <v>0</v>
      </c>
      <c r="BE67" s="189">
        <f t="shared" ca="1" si="60"/>
        <v>0</v>
      </c>
      <c r="BF67" s="189">
        <f t="shared" ca="1" si="60"/>
        <v>0</v>
      </c>
      <c r="BG67" s="189">
        <f t="shared" ca="1" si="60"/>
        <v>0</v>
      </c>
      <c r="BH67" s="189">
        <f t="shared" ca="1" si="60"/>
        <v>0</v>
      </c>
      <c r="BI67" s="189">
        <f t="shared" ca="1" si="60"/>
        <v>0</v>
      </c>
      <c r="BJ67" s="189">
        <f t="shared" ca="1" si="60"/>
        <v>0</v>
      </c>
      <c r="BK67" s="189">
        <f t="shared" ca="1" si="60"/>
        <v>0</v>
      </c>
      <c r="BL67" s="189">
        <f t="shared" ca="1" si="60"/>
        <v>0</v>
      </c>
      <c r="BM67" s="189">
        <f t="shared" ca="1" si="60"/>
        <v>0</v>
      </c>
      <c r="BN67" s="189">
        <f t="shared" ca="1" si="60"/>
        <v>0</v>
      </c>
      <c r="BO67" s="189">
        <f t="shared" ca="1" si="60"/>
        <v>0</v>
      </c>
      <c r="BP67" s="189">
        <f t="shared" ca="1" si="60"/>
        <v>0</v>
      </c>
      <c r="BQ67" s="189">
        <f t="shared" ca="1" si="60"/>
        <v>0</v>
      </c>
      <c r="BR67" s="189">
        <f t="shared" ca="1" si="61"/>
        <v>0</v>
      </c>
      <c r="BS67" s="189">
        <f t="shared" ca="1" si="61"/>
        <v>0</v>
      </c>
      <c r="BT67" s="189">
        <f t="shared" ca="1" si="61"/>
        <v>0</v>
      </c>
      <c r="BU67" s="189">
        <f t="shared" ca="1" si="61"/>
        <v>0</v>
      </c>
      <c r="BV67" s="189">
        <f t="shared" ca="1" si="61"/>
        <v>0</v>
      </c>
      <c r="BW67" s="189">
        <f t="shared" ca="1" si="61"/>
        <v>0</v>
      </c>
      <c r="BX67" s="189">
        <f t="shared" ca="1" si="61"/>
        <v>0</v>
      </c>
      <c r="BY67" s="189">
        <f t="shared" ca="1" si="61"/>
        <v>0</v>
      </c>
      <c r="BZ67" s="189">
        <f t="shared" ca="1" si="61"/>
        <v>0</v>
      </c>
      <c r="CA67" s="189">
        <f t="shared" ca="1" si="61"/>
        <v>0</v>
      </c>
      <c r="CB67" s="189">
        <f t="shared" ca="1" si="61"/>
        <v>0</v>
      </c>
      <c r="CC67" s="189">
        <f t="shared" ca="1" si="61"/>
        <v>0</v>
      </c>
      <c r="CD67" s="189">
        <f t="shared" ca="1" si="61"/>
        <v>0</v>
      </c>
      <c r="CE67" s="189">
        <f t="shared" ca="1" si="61"/>
        <v>0</v>
      </c>
      <c r="CF67" s="189">
        <f t="shared" ca="1" si="61"/>
        <v>0</v>
      </c>
      <c r="CG67" s="189">
        <f t="shared" ca="1" si="59"/>
        <v>0</v>
      </c>
      <c r="CH67" s="189">
        <f t="shared" ca="1" si="59"/>
        <v>0</v>
      </c>
      <c r="CI67" s="189">
        <f t="shared" ca="1" si="59"/>
        <v>0</v>
      </c>
      <c r="CJ67" s="189">
        <f t="shared" ca="1" si="59"/>
        <v>0</v>
      </c>
      <c r="CK67" s="189">
        <f t="shared" ca="1" si="59"/>
        <v>0</v>
      </c>
      <c r="CL67" s="189">
        <f t="shared" ca="1" si="59"/>
        <v>0</v>
      </c>
      <c r="CM67" s="189">
        <f t="shared" ca="1" si="59"/>
        <v>0</v>
      </c>
      <c r="CN67" s="189">
        <f t="shared" ca="1" si="59"/>
        <v>0</v>
      </c>
      <c r="CO67" s="189">
        <f t="shared" ca="1" si="59"/>
        <v>0</v>
      </c>
    </row>
    <row r="68" spans="1:93" ht="15">
      <c r="A68" s="252" t="str">
        <f t="shared" si="53"/>
        <v>Strang22</v>
      </c>
      <c r="B68" s="252"/>
      <c r="C68" s="252"/>
      <c r="D68">
        <f t="shared" ca="1" si="54"/>
        <v>0</v>
      </c>
      <c r="M68" s="31"/>
      <c r="N68" s="189">
        <f t="shared" si="56"/>
        <v>0</v>
      </c>
      <c r="O68" s="189">
        <f t="shared" si="56"/>
        <v>0</v>
      </c>
      <c r="P68" s="189">
        <f t="shared" si="56"/>
        <v>0</v>
      </c>
      <c r="Q68" s="189">
        <f t="shared" si="56"/>
        <v>0</v>
      </c>
      <c r="R68" s="189">
        <f t="shared" si="56"/>
        <v>0</v>
      </c>
      <c r="S68" s="189">
        <f t="shared" si="56"/>
        <v>0</v>
      </c>
      <c r="T68" s="189">
        <f t="shared" si="56"/>
        <v>0</v>
      </c>
      <c r="U68" s="189">
        <f t="shared" si="56"/>
        <v>0</v>
      </c>
      <c r="V68" s="189">
        <f t="shared" si="56"/>
        <v>0</v>
      </c>
      <c r="W68" s="189">
        <f t="shared" si="56"/>
        <v>0</v>
      </c>
      <c r="X68" s="189">
        <f t="shared" si="56"/>
        <v>0</v>
      </c>
      <c r="Y68" s="189">
        <f t="shared" si="56"/>
        <v>0</v>
      </c>
      <c r="Z68" s="189">
        <f t="shared" si="56"/>
        <v>0</v>
      </c>
      <c r="AA68" s="189">
        <f t="shared" si="56"/>
        <v>0</v>
      </c>
      <c r="AB68" s="189">
        <f t="shared" si="56"/>
        <v>0</v>
      </c>
      <c r="AC68" s="189">
        <f t="shared" ref="N68:AC84" si="62">IF(COLUMN()-13=$M68,$D68,0)</f>
        <v>0</v>
      </c>
      <c r="AD68" s="189">
        <f t="shared" si="57"/>
        <v>0</v>
      </c>
      <c r="AE68" s="189">
        <f t="shared" si="57"/>
        <v>0</v>
      </c>
      <c r="AF68" s="189">
        <f t="shared" si="57"/>
        <v>0</v>
      </c>
      <c r="AG68" s="189">
        <f t="shared" si="57"/>
        <v>0</v>
      </c>
      <c r="AH68" s="189">
        <f t="shared" si="57"/>
        <v>0</v>
      </c>
      <c r="AI68" s="189">
        <f t="shared" si="57"/>
        <v>0</v>
      </c>
      <c r="AJ68" s="189">
        <f t="shared" si="57"/>
        <v>0</v>
      </c>
      <c r="AK68" s="189">
        <f t="shared" si="57"/>
        <v>0</v>
      </c>
      <c r="AL68" s="189">
        <f t="shared" si="57"/>
        <v>0</v>
      </c>
      <c r="AM68" s="189">
        <f t="shared" si="57"/>
        <v>0</v>
      </c>
      <c r="AN68" s="189">
        <f t="shared" si="57"/>
        <v>0</v>
      </c>
      <c r="AO68" s="189">
        <f t="shared" si="57"/>
        <v>0</v>
      </c>
      <c r="AP68" s="189">
        <f t="shared" si="57"/>
        <v>0</v>
      </c>
      <c r="AQ68" s="189">
        <f t="shared" si="57"/>
        <v>0</v>
      </c>
      <c r="AR68" s="189">
        <f t="shared" si="57"/>
        <v>0</v>
      </c>
      <c r="AS68" s="189">
        <f t="shared" ref="AD68:AS84" si="63">IF(COLUMN()-13=$M68,$D68,0)</f>
        <v>0</v>
      </c>
      <c r="AT68" s="189">
        <f t="shared" si="58"/>
        <v>0</v>
      </c>
      <c r="AU68" s="189">
        <f t="shared" si="58"/>
        <v>0</v>
      </c>
      <c r="AV68" s="189">
        <f t="shared" si="58"/>
        <v>0</v>
      </c>
      <c r="AW68" s="189">
        <f t="shared" si="58"/>
        <v>0</v>
      </c>
      <c r="AX68" s="189">
        <f t="shared" si="58"/>
        <v>0</v>
      </c>
      <c r="AY68" s="189">
        <f t="shared" si="58"/>
        <v>0</v>
      </c>
      <c r="AZ68" s="189">
        <f t="shared" si="58"/>
        <v>0</v>
      </c>
      <c r="BA68" s="189">
        <f t="shared" si="58"/>
        <v>0</v>
      </c>
      <c r="BB68" s="189">
        <f t="shared" ref="BB68:BQ83" ca="1" si="64">IF(COLUMN()-53=$M68,INDIRECT(ADDRESS(91,ROW()-46+13,1,1)),0)</f>
        <v>0</v>
      </c>
      <c r="BC68" s="189">
        <f t="shared" ca="1" si="64"/>
        <v>0</v>
      </c>
      <c r="BD68" s="189">
        <f t="shared" ca="1" si="64"/>
        <v>0</v>
      </c>
      <c r="BE68" s="189">
        <f t="shared" ca="1" si="64"/>
        <v>0</v>
      </c>
      <c r="BF68" s="189">
        <f t="shared" ca="1" si="64"/>
        <v>0</v>
      </c>
      <c r="BG68" s="189">
        <f t="shared" ca="1" si="64"/>
        <v>0</v>
      </c>
      <c r="BH68" s="189">
        <f t="shared" ca="1" si="64"/>
        <v>0</v>
      </c>
      <c r="BI68" s="189">
        <f t="shared" ca="1" si="64"/>
        <v>0</v>
      </c>
      <c r="BJ68" s="189">
        <f t="shared" ca="1" si="64"/>
        <v>0</v>
      </c>
      <c r="BK68" s="189">
        <f t="shared" ca="1" si="64"/>
        <v>0</v>
      </c>
      <c r="BL68" s="189">
        <f t="shared" ca="1" si="64"/>
        <v>0</v>
      </c>
      <c r="BM68" s="189">
        <f t="shared" ca="1" si="64"/>
        <v>0</v>
      </c>
      <c r="BN68" s="189">
        <f t="shared" ca="1" si="64"/>
        <v>0</v>
      </c>
      <c r="BO68" s="189">
        <f t="shared" ca="1" si="64"/>
        <v>0</v>
      </c>
      <c r="BP68" s="189">
        <f t="shared" ca="1" si="64"/>
        <v>0</v>
      </c>
      <c r="BQ68" s="189">
        <f t="shared" ca="1" si="64"/>
        <v>0</v>
      </c>
      <c r="BR68" s="189">
        <f t="shared" ca="1" si="61"/>
        <v>0</v>
      </c>
      <c r="BS68" s="189">
        <f t="shared" ca="1" si="61"/>
        <v>0</v>
      </c>
      <c r="BT68" s="189">
        <f t="shared" ca="1" si="61"/>
        <v>0</v>
      </c>
      <c r="BU68" s="189">
        <f t="shared" ca="1" si="61"/>
        <v>0</v>
      </c>
      <c r="BV68" s="189">
        <f t="shared" ca="1" si="61"/>
        <v>0</v>
      </c>
      <c r="BW68" s="189">
        <f t="shared" ca="1" si="61"/>
        <v>0</v>
      </c>
      <c r="BX68" s="189">
        <f t="shared" ca="1" si="61"/>
        <v>0</v>
      </c>
      <c r="BY68" s="189">
        <f t="shared" ca="1" si="61"/>
        <v>0</v>
      </c>
      <c r="BZ68" s="189">
        <f t="shared" ca="1" si="61"/>
        <v>0</v>
      </c>
      <c r="CA68" s="189">
        <f t="shared" ca="1" si="61"/>
        <v>0</v>
      </c>
      <c r="CB68" s="189">
        <f t="shared" ca="1" si="61"/>
        <v>0</v>
      </c>
      <c r="CC68" s="189">
        <f t="shared" ca="1" si="61"/>
        <v>0</v>
      </c>
      <c r="CD68" s="189">
        <f t="shared" ca="1" si="61"/>
        <v>0</v>
      </c>
      <c r="CE68" s="189">
        <f t="shared" ca="1" si="61"/>
        <v>0</v>
      </c>
      <c r="CF68" s="189">
        <f t="shared" ca="1" si="61"/>
        <v>0</v>
      </c>
      <c r="CG68" s="189">
        <f t="shared" ca="1" si="59"/>
        <v>0</v>
      </c>
      <c r="CH68" s="189">
        <f t="shared" ca="1" si="59"/>
        <v>0</v>
      </c>
      <c r="CI68" s="189">
        <f t="shared" ca="1" si="59"/>
        <v>0</v>
      </c>
      <c r="CJ68" s="189">
        <f t="shared" ca="1" si="59"/>
        <v>0</v>
      </c>
      <c r="CK68" s="189">
        <f t="shared" ca="1" si="59"/>
        <v>0</v>
      </c>
      <c r="CL68" s="189">
        <f t="shared" ca="1" si="59"/>
        <v>0</v>
      </c>
      <c r="CM68" s="189">
        <f t="shared" ca="1" si="59"/>
        <v>0</v>
      </c>
      <c r="CN68" s="189">
        <f t="shared" ca="1" si="59"/>
        <v>0</v>
      </c>
      <c r="CO68" s="189">
        <f t="shared" ca="1" si="59"/>
        <v>0</v>
      </c>
    </row>
    <row r="69" spans="1:93" ht="15">
      <c r="A69" s="252" t="str">
        <f t="shared" si="53"/>
        <v>Strang23</v>
      </c>
      <c r="B69" s="252"/>
      <c r="C69" s="252"/>
      <c r="D69">
        <f t="shared" ca="1" si="54"/>
        <v>0</v>
      </c>
      <c r="M69" s="31"/>
      <c r="N69" s="189">
        <f t="shared" si="62"/>
        <v>0</v>
      </c>
      <c r="O69" s="189">
        <f t="shared" si="62"/>
        <v>0</v>
      </c>
      <c r="P69" s="189">
        <f t="shared" si="62"/>
        <v>0</v>
      </c>
      <c r="Q69" s="189">
        <f t="shared" si="62"/>
        <v>0</v>
      </c>
      <c r="R69" s="189">
        <f t="shared" si="62"/>
        <v>0</v>
      </c>
      <c r="S69" s="189">
        <f t="shared" si="62"/>
        <v>0</v>
      </c>
      <c r="T69" s="189">
        <f t="shared" si="62"/>
        <v>0</v>
      </c>
      <c r="U69" s="189">
        <f t="shared" si="62"/>
        <v>0</v>
      </c>
      <c r="V69" s="189">
        <f t="shared" si="62"/>
        <v>0</v>
      </c>
      <c r="W69" s="189">
        <f t="shared" si="62"/>
        <v>0</v>
      </c>
      <c r="X69" s="189">
        <f t="shared" si="62"/>
        <v>0</v>
      </c>
      <c r="Y69" s="189">
        <f t="shared" si="62"/>
        <v>0</v>
      </c>
      <c r="Z69" s="189">
        <f t="shared" si="62"/>
        <v>0</v>
      </c>
      <c r="AA69" s="189">
        <f t="shared" si="62"/>
        <v>0</v>
      </c>
      <c r="AB69" s="189">
        <f t="shared" si="62"/>
        <v>0</v>
      </c>
      <c r="AC69" s="189">
        <f t="shared" si="62"/>
        <v>0</v>
      </c>
      <c r="AD69" s="189">
        <f t="shared" si="63"/>
        <v>0</v>
      </c>
      <c r="AE69" s="189">
        <f t="shared" si="63"/>
        <v>0</v>
      </c>
      <c r="AF69" s="189">
        <f t="shared" si="63"/>
        <v>0</v>
      </c>
      <c r="AG69" s="189">
        <f t="shared" si="63"/>
        <v>0</v>
      </c>
      <c r="AH69" s="189">
        <f t="shared" si="63"/>
        <v>0</v>
      </c>
      <c r="AI69" s="189">
        <f t="shared" si="63"/>
        <v>0</v>
      </c>
      <c r="AJ69" s="189">
        <f t="shared" si="63"/>
        <v>0</v>
      </c>
      <c r="AK69" s="189">
        <f t="shared" si="63"/>
        <v>0</v>
      </c>
      <c r="AL69" s="189">
        <f t="shared" si="63"/>
        <v>0</v>
      </c>
      <c r="AM69" s="189">
        <f t="shared" si="63"/>
        <v>0</v>
      </c>
      <c r="AN69" s="189">
        <f t="shared" si="63"/>
        <v>0</v>
      </c>
      <c r="AO69" s="189">
        <f t="shared" si="63"/>
        <v>0</v>
      </c>
      <c r="AP69" s="189">
        <f t="shared" si="63"/>
        <v>0</v>
      </c>
      <c r="AQ69" s="189">
        <f t="shared" si="63"/>
        <v>0</v>
      </c>
      <c r="AR69" s="189">
        <f t="shared" si="63"/>
        <v>0</v>
      </c>
      <c r="AS69" s="189">
        <f t="shared" si="63"/>
        <v>0</v>
      </c>
      <c r="AT69" s="189">
        <f t="shared" si="58"/>
        <v>0</v>
      </c>
      <c r="AU69" s="189">
        <f t="shared" si="58"/>
        <v>0</v>
      </c>
      <c r="AV69" s="189">
        <f t="shared" si="58"/>
        <v>0</v>
      </c>
      <c r="AW69" s="189">
        <f t="shared" si="58"/>
        <v>0</v>
      </c>
      <c r="AX69" s="189">
        <f t="shared" si="58"/>
        <v>0</v>
      </c>
      <c r="AY69" s="189">
        <f t="shared" si="58"/>
        <v>0</v>
      </c>
      <c r="AZ69" s="189">
        <f t="shared" si="58"/>
        <v>0</v>
      </c>
      <c r="BA69" s="189">
        <f t="shared" si="58"/>
        <v>0</v>
      </c>
      <c r="BB69" s="189">
        <f t="shared" ca="1" si="64"/>
        <v>0</v>
      </c>
      <c r="BC69" s="189">
        <f t="shared" ca="1" si="64"/>
        <v>0</v>
      </c>
      <c r="BD69" s="189">
        <f t="shared" ca="1" si="64"/>
        <v>0</v>
      </c>
      <c r="BE69" s="189">
        <f t="shared" ca="1" si="64"/>
        <v>0</v>
      </c>
      <c r="BF69" s="189">
        <f t="shared" ca="1" si="64"/>
        <v>0</v>
      </c>
      <c r="BG69" s="189">
        <f t="shared" ca="1" si="64"/>
        <v>0</v>
      </c>
      <c r="BH69" s="189">
        <f t="shared" ca="1" si="64"/>
        <v>0</v>
      </c>
      <c r="BI69" s="189">
        <f t="shared" ca="1" si="64"/>
        <v>0</v>
      </c>
      <c r="BJ69" s="189">
        <f t="shared" ca="1" si="64"/>
        <v>0</v>
      </c>
      <c r="BK69" s="189">
        <f t="shared" ca="1" si="64"/>
        <v>0</v>
      </c>
      <c r="BL69" s="189">
        <f t="shared" ca="1" si="64"/>
        <v>0</v>
      </c>
      <c r="BM69" s="189">
        <f t="shared" ca="1" si="64"/>
        <v>0</v>
      </c>
      <c r="BN69" s="189">
        <f t="shared" ca="1" si="64"/>
        <v>0</v>
      </c>
      <c r="BO69" s="189">
        <f t="shared" ca="1" si="64"/>
        <v>0</v>
      </c>
      <c r="BP69" s="189">
        <f t="shared" ca="1" si="64"/>
        <v>0</v>
      </c>
      <c r="BQ69" s="189">
        <f t="shared" ca="1" si="64"/>
        <v>0</v>
      </c>
      <c r="BR69" s="189">
        <f t="shared" ca="1" si="61"/>
        <v>0</v>
      </c>
      <c r="BS69" s="189">
        <f t="shared" ca="1" si="61"/>
        <v>0</v>
      </c>
      <c r="BT69" s="189">
        <f t="shared" ca="1" si="61"/>
        <v>0</v>
      </c>
      <c r="BU69" s="189">
        <f t="shared" ca="1" si="61"/>
        <v>0</v>
      </c>
      <c r="BV69" s="189">
        <f t="shared" ca="1" si="61"/>
        <v>0</v>
      </c>
      <c r="BW69" s="189">
        <f t="shared" ca="1" si="61"/>
        <v>0</v>
      </c>
      <c r="BX69" s="189">
        <f t="shared" ca="1" si="61"/>
        <v>0</v>
      </c>
      <c r="BY69" s="189">
        <f t="shared" ca="1" si="61"/>
        <v>0</v>
      </c>
      <c r="BZ69" s="189">
        <f t="shared" ca="1" si="61"/>
        <v>0</v>
      </c>
      <c r="CA69" s="189">
        <f t="shared" ca="1" si="61"/>
        <v>0</v>
      </c>
      <c r="CB69" s="189">
        <f t="shared" ca="1" si="61"/>
        <v>0</v>
      </c>
      <c r="CC69" s="189">
        <f t="shared" ca="1" si="61"/>
        <v>0</v>
      </c>
      <c r="CD69" s="189">
        <f t="shared" ca="1" si="61"/>
        <v>0</v>
      </c>
      <c r="CE69" s="189">
        <f t="shared" ca="1" si="61"/>
        <v>0</v>
      </c>
      <c r="CF69" s="189">
        <f t="shared" ca="1" si="61"/>
        <v>0</v>
      </c>
      <c r="CG69" s="189">
        <f t="shared" ca="1" si="59"/>
        <v>0</v>
      </c>
      <c r="CH69" s="189">
        <f t="shared" ca="1" si="59"/>
        <v>0</v>
      </c>
      <c r="CI69" s="189">
        <f t="shared" ca="1" si="59"/>
        <v>0</v>
      </c>
      <c r="CJ69" s="189">
        <f t="shared" ca="1" si="59"/>
        <v>0</v>
      </c>
      <c r="CK69" s="189">
        <f t="shared" ca="1" si="59"/>
        <v>0</v>
      </c>
      <c r="CL69" s="189">
        <f t="shared" ca="1" si="59"/>
        <v>0</v>
      </c>
      <c r="CM69" s="189">
        <f t="shared" ca="1" si="59"/>
        <v>0</v>
      </c>
      <c r="CN69" s="189">
        <f t="shared" ca="1" si="59"/>
        <v>0</v>
      </c>
      <c r="CO69" s="189">
        <f t="shared" ca="1" si="59"/>
        <v>0</v>
      </c>
    </row>
    <row r="70" spans="1:93" ht="15">
      <c r="A70" s="252" t="str">
        <f t="shared" si="53"/>
        <v>Strang24</v>
      </c>
      <c r="B70" s="252"/>
      <c r="C70" s="252"/>
      <c r="D70">
        <f t="shared" ca="1" si="54"/>
        <v>0</v>
      </c>
      <c r="M70" s="31"/>
      <c r="N70" s="189">
        <f t="shared" si="62"/>
        <v>0</v>
      </c>
      <c r="O70" s="189">
        <f t="shared" si="62"/>
        <v>0</v>
      </c>
      <c r="P70" s="189">
        <f t="shared" si="62"/>
        <v>0</v>
      </c>
      <c r="Q70" s="189">
        <f t="shared" si="62"/>
        <v>0</v>
      </c>
      <c r="R70" s="189">
        <f t="shared" si="62"/>
        <v>0</v>
      </c>
      <c r="S70" s="189">
        <f t="shared" si="62"/>
        <v>0</v>
      </c>
      <c r="T70" s="189">
        <f t="shared" si="62"/>
        <v>0</v>
      </c>
      <c r="U70" s="189">
        <f t="shared" si="62"/>
        <v>0</v>
      </c>
      <c r="V70" s="189">
        <f t="shared" si="62"/>
        <v>0</v>
      </c>
      <c r="W70" s="189">
        <f t="shared" si="62"/>
        <v>0</v>
      </c>
      <c r="X70" s="189">
        <f t="shared" si="62"/>
        <v>0</v>
      </c>
      <c r="Y70" s="189">
        <f t="shared" si="62"/>
        <v>0</v>
      </c>
      <c r="Z70" s="189">
        <f t="shared" si="62"/>
        <v>0</v>
      </c>
      <c r="AA70" s="189">
        <f t="shared" si="62"/>
        <v>0</v>
      </c>
      <c r="AB70" s="189">
        <f t="shared" si="62"/>
        <v>0</v>
      </c>
      <c r="AC70" s="189">
        <f t="shared" si="62"/>
        <v>0</v>
      </c>
      <c r="AD70" s="189">
        <f t="shared" si="63"/>
        <v>0</v>
      </c>
      <c r="AE70" s="189">
        <f t="shared" si="63"/>
        <v>0</v>
      </c>
      <c r="AF70" s="189">
        <f t="shared" si="63"/>
        <v>0</v>
      </c>
      <c r="AG70" s="189">
        <f t="shared" si="63"/>
        <v>0</v>
      </c>
      <c r="AH70" s="189">
        <f t="shared" si="63"/>
        <v>0</v>
      </c>
      <c r="AI70" s="189">
        <f t="shared" si="63"/>
        <v>0</v>
      </c>
      <c r="AJ70" s="189">
        <f t="shared" si="63"/>
        <v>0</v>
      </c>
      <c r="AK70" s="189">
        <f t="shared" si="63"/>
        <v>0</v>
      </c>
      <c r="AL70" s="189">
        <f t="shared" si="63"/>
        <v>0</v>
      </c>
      <c r="AM70" s="189">
        <f t="shared" si="63"/>
        <v>0</v>
      </c>
      <c r="AN70" s="189">
        <f t="shared" si="63"/>
        <v>0</v>
      </c>
      <c r="AO70" s="189">
        <f t="shared" si="63"/>
        <v>0</v>
      </c>
      <c r="AP70" s="189">
        <f t="shared" si="63"/>
        <v>0</v>
      </c>
      <c r="AQ70" s="189">
        <f t="shared" si="63"/>
        <v>0</v>
      </c>
      <c r="AR70" s="189">
        <f t="shared" si="63"/>
        <v>0</v>
      </c>
      <c r="AS70" s="189">
        <f t="shared" si="63"/>
        <v>0</v>
      </c>
      <c r="AT70" s="189">
        <f t="shared" si="58"/>
        <v>0</v>
      </c>
      <c r="AU70" s="189">
        <f t="shared" si="58"/>
        <v>0</v>
      </c>
      <c r="AV70" s="189">
        <f t="shared" si="58"/>
        <v>0</v>
      </c>
      <c r="AW70" s="189">
        <f t="shared" si="58"/>
        <v>0</v>
      </c>
      <c r="AX70" s="189">
        <f t="shared" si="58"/>
        <v>0</v>
      </c>
      <c r="AY70" s="189">
        <f t="shared" si="58"/>
        <v>0</v>
      </c>
      <c r="AZ70" s="189">
        <f t="shared" si="58"/>
        <v>0</v>
      </c>
      <c r="BA70" s="189">
        <f t="shared" si="58"/>
        <v>0</v>
      </c>
      <c r="BB70" s="189">
        <f t="shared" ca="1" si="64"/>
        <v>0</v>
      </c>
      <c r="BC70" s="189">
        <f t="shared" ca="1" si="64"/>
        <v>0</v>
      </c>
      <c r="BD70" s="189">
        <f t="shared" ca="1" si="64"/>
        <v>0</v>
      </c>
      <c r="BE70" s="189">
        <f t="shared" ca="1" si="64"/>
        <v>0</v>
      </c>
      <c r="BF70" s="189">
        <f t="shared" ca="1" si="64"/>
        <v>0</v>
      </c>
      <c r="BG70" s="189">
        <f t="shared" ca="1" si="64"/>
        <v>0</v>
      </c>
      <c r="BH70" s="189">
        <f t="shared" ca="1" si="64"/>
        <v>0</v>
      </c>
      <c r="BI70" s="189">
        <f t="shared" ca="1" si="64"/>
        <v>0</v>
      </c>
      <c r="BJ70" s="189">
        <f t="shared" ca="1" si="64"/>
        <v>0</v>
      </c>
      <c r="BK70" s="189">
        <f t="shared" ca="1" si="64"/>
        <v>0</v>
      </c>
      <c r="BL70" s="189">
        <f t="shared" ca="1" si="64"/>
        <v>0</v>
      </c>
      <c r="BM70" s="189">
        <f t="shared" ca="1" si="64"/>
        <v>0</v>
      </c>
      <c r="BN70" s="189">
        <f t="shared" ca="1" si="64"/>
        <v>0</v>
      </c>
      <c r="BO70" s="189">
        <f t="shared" ca="1" si="64"/>
        <v>0</v>
      </c>
      <c r="BP70" s="189">
        <f t="shared" ca="1" si="64"/>
        <v>0</v>
      </c>
      <c r="BQ70" s="189">
        <f t="shared" ca="1" si="64"/>
        <v>0</v>
      </c>
      <c r="BR70" s="189">
        <f t="shared" ca="1" si="61"/>
        <v>0</v>
      </c>
      <c r="BS70" s="189">
        <f t="shared" ca="1" si="61"/>
        <v>0</v>
      </c>
      <c r="BT70" s="189">
        <f t="shared" ca="1" si="61"/>
        <v>0</v>
      </c>
      <c r="BU70" s="189">
        <f t="shared" ca="1" si="61"/>
        <v>0</v>
      </c>
      <c r="BV70" s="189">
        <f t="shared" ca="1" si="61"/>
        <v>0</v>
      </c>
      <c r="BW70" s="189">
        <f t="shared" ca="1" si="61"/>
        <v>0</v>
      </c>
      <c r="BX70" s="189">
        <f t="shared" ca="1" si="61"/>
        <v>0</v>
      </c>
      <c r="BY70" s="189">
        <f t="shared" ca="1" si="61"/>
        <v>0</v>
      </c>
      <c r="BZ70" s="189">
        <f t="shared" ca="1" si="61"/>
        <v>0</v>
      </c>
      <c r="CA70" s="189">
        <f t="shared" ca="1" si="61"/>
        <v>0</v>
      </c>
      <c r="CB70" s="189">
        <f t="shared" ca="1" si="61"/>
        <v>0</v>
      </c>
      <c r="CC70" s="189">
        <f t="shared" ca="1" si="61"/>
        <v>0</v>
      </c>
      <c r="CD70" s="189">
        <f t="shared" ca="1" si="61"/>
        <v>0</v>
      </c>
      <c r="CE70" s="189">
        <f t="shared" ca="1" si="61"/>
        <v>0</v>
      </c>
      <c r="CF70" s="189">
        <f t="shared" ca="1" si="61"/>
        <v>0</v>
      </c>
      <c r="CG70" s="189">
        <f t="shared" ca="1" si="59"/>
        <v>0</v>
      </c>
      <c r="CH70" s="189">
        <f t="shared" ca="1" si="59"/>
        <v>0</v>
      </c>
      <c r="CI70" s="189">
        <f t="shared" ca="1" si="59"/>
        <v>0</v>
      </c>
      <c r="CJ70" s="189">
        <f t="shared" ca="1" si="59"/>
        <v>0</v>
      </c>
      <c r="CK70" s="189">
        <f t="shared" ca="1" si="59"/>
        <v>0</v>
      </c>
      <c r="CL70" s="189">
        <f t="shared" ca="1" si="59"/>
        <v>0</v>
      </c>
      <c r="CM70" s="189">
        <f t="shared" ca="1" si="59"/>
        <v>0</v>
      </c>
      <c r="CN70" s="189">
        <f t="shared" ca="1" si="59"/>
        <v>0</v>
      </c>
      <c r="CO70" s="189">
        <f t="shared" ca="1" si="59"/>
        <v>0</v>
      </c>
    </row>
    <row r="71" spans="1:93" ht="15">
      <c r="A71" s="252" t="str">
        <f t="shared" si="53"/>
        <v>Strang25</v>
      </c>
      <c r="B71" s="252"/>
      <c r="C71" s="252"/>
      <c r="D71">
        <f t="shared" ca="1" si="54"/>
        <v>0</v>
      </c>
      <c r="M71" s="31"/>
      <c r="N71" s="189">
        <f t="shared" si="62"/>
        <v>0</v>
      </c>
      <c r="O71" s="189">
        <f t="shared" si="62"/>
        <v>0</v>
      </c>
      <c r="P71" s="189">
        <f t="shared" si="62"/>
        <v>0</v>
      </c>
      <c r="Q71" s="189">
        <f t="shared" si="62"/>
        <v>0</v>
      </c>
      <c r="R71" s="189">
        <f t="shared" si="62"/>
        <v>0</v>
      </c>
      <c r="S71" s="189">
        <f t="shared" si="62"/>
        <v>0</v>
      </c>
      <c r="T71" s="189">
        <f t="shared" si="62"/>
        <v>0</v>
      </c>
      <c r="U71" s="189">
        <f t="shared" si="62"/>
        <v>0</v>
      </c>
      <c r="V71" s="189">
        <f t="shared" si="62"/>
        <v>0</v>
      </c>
      <c r="W71" s="189">
        <f t="shared" si="62"/>
        <v>0</v>
      </c>
      <c r="X71" s="189">
        <f t="shared" si="62"/>
        <v>0</v>
      </c>
      <c r="Y71" s="189">
        <f t="shared" si="62"/>
        <v>0</v>
      </c>
      <c r="Z71" s="189">
        <f t="shared" si="62"/>
        <v>0</v>
      </c>
      <c r="AA71" s="189">
        <f t="shared" si="62"/>
        <v>0</v>
      </c>
      <c r="AB71" s="189">
        <f t="shared" si="62"/>
        <v>0</v>
      </c>
      <c r="AC71" s="189">
        <f t="shared" si="62"/>
        <v>0</v>
      </c>
      <c r="AD71" s="189">
        <f t="shared" si="63"/>
        <v>0</v>
      </c>
      <c r="AE71" s="189">
        <f t="shared" si="63"/>
        <v>0</v>
      </c>
      <c r="AF71" s="189">
        <f t="shared" si="63"/>
        <v>0</v>
      </c>
      <c r="AG71" s="189">
        <f t="shared" si="63"/>
        <v>0</v>
      </c>
      <c r="AH71" s="189">
        <f t="shared" si="63"/>
        <v>0</v>
      </c>
      <c r="AI71" s="189">
        <f t="shared" si="63"/>
        <v>0</v>
      </c>
      <c r="AJ71" s="189">
        <f t="shared" si="63"/>
        <v>0</v>
      </c>
      <c r="AK71" s="189">
        <f t="shared" si="63"/>
        <v>0</v>
      </c>
      <c r="AL71" s="189">
        <f t="shared" si="63"/>
        <v>0</v>
      </c>
      <c r="AM71" s="189">
        <f t="shared" si="63"/>
        <v>0</v>
      </c>
      <c r="AN71" s="189">
        <f t="shared" si="63"/>
        <v>0</v>
      </c>
      <c r="AO71" s="189">
        <f t="shared" si="63"/>
        <v>0</v>
      </c>
      <c r="AP71" s="189">
        <f t="shared" si="63"/>
        <v>0</v>
      </c>
      <c r="AQ71" s="189">
        <f t="shared" si="63"/>
        <v>0</v>
      </c>
      <c r="AR71" s="189">
        <f t="shared" si="63"/>
        <v>0</v>
      </c>
      <c r="AS71" s="189">
        <f t="shared" si="63"/>
        <v>0</v>
      </c>
      <c r="AT71" s="189">
        <f t="shared" si="58"/>
        <v>0</v>
      </c>
      <c r="AU71" s="189">
        <f t="shared" si="58"/>
        <v>0</v>
      </c>
      <c r="AV71" s="189">
        <f t="shared" si="58"/>
        <v>0</v>
      </c>
      <c r="AW71" s="189">
        <f t="shared" si="58"/>
        <v>0</v>
      </c>
      <c r="AX71" s="189">
        <f t="shared" si="58"/>
        <v>0</v>
      </c>
      <c r="AY71" s="189">
        <f t="shared" si="58"/>
        <v>0</v>
      </c>
      <c r="AZ71" s="189">
        <f t="shared" si="58"/>
        <v>0</v>
      </c>
      <c r="BA71" s="189">
        <f t="shared" si="58"/>
        <v>0</v>
      </c>
      <c r="BB71" s="189">
        <f t="shared" ca="1" si="64"/>
        <v>0</v>
      </c>
      <c r="BC71" s="189">
        <f t="shared" ca="1" si="64"/>
        <v>0</v>
      </c>
      <c r="BD71" s="189">
        <f t="shared" ca="1" si="64"/>
        <v>0</v>
      </c>
      <c r="BE71" s="189">
        <f t="shared" ca="1" si="64"/>
        <v>0</v>
      </c>
      <c r="BF71" s="189">
        <f t="shared" ca="1" si="64"/>
        <v>0</v>
      </c>
      <c r="BG71" s="189">
        <f t="shared" ca="1" si="64"/>
        <v>0</v>
      </c>
      <c r="BH71" s="189">
        <f t="shared" ca="1" si="64"/>
        <v>0</v>
      </c>
      <c r="BI71" s="189">
        <f t="shared" ca="1" si="64"/>
        <v>0</v>
      </c>
      <c r="BJ71" s="189">
        <f t="shared" ca="1" si="64"/>
        <v>0</v>
      </c>
      <c r="BK71" s="189">
        <f t="shared" ca="1" si="64"/>
        <v>0</v>
      </c>
      <c r="BL71" s="189">
        <f t="shared" ca="1" si="64"/>
        <v>0</v>
      </c>
      <c r="BM71" s="189">
        <f t="shared" ca="1" si="64"/>
        <v>0</v>
      </c>
      <c r="BN71" s="189">
        <f t="shared" ca="1" si="64"/>
        <v>0</v>
      </c>
      <c r="BO71" s="189">
        <f t="shared" ca="1" si="64"/>
        <v>0</v>
      </c>
      <c r="BP71" s="189">
        <f t="shared" ca="1" si="64"/>
        <v>0</v>
      </c>
      <c r="BQ71" s="189">
        <f t="shared" ca="1" si="64"/>
        <v>0</v>
      </c>
      <c r="BR71" s="189">
        <f t="shared" ca="1" si="61"/>
        <v>0</v>
      </c>
      <c r="BS71" s="189">
        <f t="shared" ca="1" si="61"/>
        <v>0</v>
      </c>
      <c r="BT71" s="189">
        <f t="shared" ca="1" si="61"/>
        <v>0</v>
      </c>
      <c r="BU71" s="189">
        <f t="shared" ca="1" si="61"/>
        <v>0</v>
      </c>
      <c r="BV71" s="189">
        <f t="shared" ca="1" si="61"/>
        <v>0</v>
      </c>
      <c r="BW71" s="189">
        <f t="shared" ca="1" si="61"/>
        <v>0</v>
      </c>
      <c r="BX71" s="189">
        <f t="shared" ca="1" si="61"/>
        <v>0</v>
      </c>
      <c r="BY71" s="189">
        <f t="shared" ca="1" si="61"/>
        <v>0</v>
      </c>
      <c r="BZ71" s="189">
        <f t="shared" ca="1" si="61"/>
        <v>0</v>
      </c>
      <c r="CA71" s="189">
        <f t="shared" ca="1" si="61"/>
        <v>0</v>
      </c>
      <c r="CB71" s="189">
        <f t="shared" ca="1" si="61"/>
        <v>0</v>
      </c>
      <c r="CC71" s="189">
        <f t="shared" ca="1" si="61"/>
        <v>0</v>
      </c>
      <c r="CD71" s="189">
        <f t="shared" ca="1" si="61"/>
        <v>0</v>
      </c>
      <c r="CE71" s="189">
        <f t="shared" ca="1" si="61"/>
        <v>0</v>
      </c>
      <c r="CF71" s="189">
        <f t="shared" ca="1" si="61"/>
        <v>0</v>
      </c>
      <c r="CG71" s="189">
        <f t="shared" ca="1" si="59"/>
        <v>0</v>
      </c>
      <c r="CH71" s="189">
        <f t="shared" ca="1" si="59"/>
        <v>0</v>
      </c>
      <c r="CI71" s="189">
        <f t="shared" ca="1" si="59"/>
        <v>0</v>
      </c>
      <c r="CJ71" s="189">
        <f t="shared" ca="1" si="59"/>
        <v>0</v>
      </c>
      <c r="CK71" s="189">
        <f t="shared" ca="1" si="59"/>
        <v>0</v>
      </c>
      <c r="CL71" s="189">
        <f t="shared" ca="1" si="59"/>
        <v>0</v>
      </c>
      <c r="CM71" s="189">
        <f t="shared" ca="1" si="59"/>
        <v>0</v>
      </c>
      <c r="CN71" s="189">
        <f t="shared" ca="1" si="59"/>
        <v>0</v>
      </c>
      <c r="CO71" s="189">
        <f t="shared" ca="1" si="59"/>
        <v>0</v>
      </c>
    </row>
    <row r="72" spans="1:93" ht="15">
      <c r="A72" s="252" t="str">
        <f t="shared" si="53"/>
        <v>Strang26</v>
      </c>
      <c r="B72" s="252"/>
      <c r="C72" s="252"/>
      <c r="D72">
        <f t="shared" ca="1" si="54"/>
        <v>0</v>
      </c>
      <c r="M72" s="31"/>
      <c r="N72" s="189">
        <f t="shared" si="62"/>
        <v>0</v>
      </c>
      <c r="O72" s="189">
        <f t="shared" si="62"/>
        <v>0</v>
      </c>
      <c r="P72" s="189">
        <f t="shared" si="62"/>
        <v>0</v>
      </c>
      <c r="Q72" s="189">
        <f t="shared" si="62"/>
        <v>0</v>
      </c>
      <c r="R72" s="189">
        <f t="shared" si="62"/>
        <v>0</v>
      </c>
      <c r="S72" s="189">
        <f t="shared" si="62"/>
        <v>0</v>
      </c>
      <c r="T72" s="189">
        <f t="shared" si="62"/>
        <v>0</v>
      </c>
      <c r="U72" s="189">
        <f t="shared" si="62"/>
        <v>0</v>
      </c>
      <c r="V72" s="189">
        <f t="shared" si="62"/>
        <v>0</v>
      </c>
      <c r="W72" s="189">
        <f t="shared" si="62"/>
        <v>0</v>
      </c>
      <c r="X72" s="189">
        <f t="shared" si="62"/>
        <v>0</v>
      </c>
      <c r="Y72" s="189">
        <f t="shared" si="62"/>
        <v>0</v>
      </c>
      <c r="Z72" s="189">
        <f t="shared" si="62"/>
        <v>0</v>
      </c>
      <c r="AA72" s="189">
        <f t="shared" si="62"/>
        <v>0</v>
      </c>
      <c r="AB72" s="189">
        <f t="shared" si="62"/>
        <v>0</v>
      </c>
      <c r="AC72" s="189">
        <f t="shared" si="62"/>
        <v>0</v>
      </c>
      <c r="AD72" s="189">
        <f t="shared" si="63"/>
        <v>0</v>
      </c>
      <c r="AE72" s="189">
        <f t="shared" si="63"/>
        <v>0</v>
      </c>
      <c r="AF72" s="189">
        <f t="shared" si="63"/>
        <v>0</v>
      </c>
      <c r="AG72" s="189">
        <f t="shared" si="63"/>
        <v>0</v>
      </c>
      <c r="AH72" s="189">
        <f t="shared" si="63"/>
        <v>0</v>
      </c>
      <c r="AI72" s="189">
        <f t="shared" si="63"/>
        <v>0</v>
      </c>
      <c r="AJ72" s="189">
        <f t="shared" si="63"/>
        <v>0</v>
      </c>
      <c r="AK72" s="189">
        <f t="shared" si="63"/>
        <v>0</v>
      </c>
      <c r="AL72" s="189">
        <f t="shared" si="63"/>
        <v>0</v>
      </c>
      <c r="AM72" s="189">
        <f t="shared" si="63"/>
        <v>0</v>
      </c>
      <c r="AN72" s="189">
        <f t="shared" si="63"/>
        <v>0</v>
      </c>
      <c r="AO72" s="189">
        <f t="shared" si="63"/>
        <v>0</v>
      </c>
      <c r="AP72" s="189">
        <f t="shared" si="63"/>
        <v>0</v>
      </c>
      <c r="AQ72" s="189">
        <f t="shared" si="63"/>
        <v>0</v>
      </c>
      <c r="AR72" s="189">
        <f t="shared" si="63"/>
        <v>0</v>
      </c>
      <c r="AS72" s="189">
        <f t="shared" si="63"/>
        <v>0</v>
      </c>
      <c r="AT72" s="189">
        <f t="shared" si="58"/>
        <v>0</v>
      </c>
      <c r="AU72" s="189">
        <f t="shared" si="58"/>
        <v>0</v>
      </c>
      <c r="AV72" s="189">
        <f t="shared" si="58"/>
        <v>0</v>
      </c>
      <c r="AW72" s="189">
        <f t="shared" si="58"/>
        <v>0</v>
      </c>
      <c r="AX72" s="189">
        <f t="shared" si="58"/>
        <v>0</v>
      </c>
      <c r="AY72" s="189">
        <f t="shared" si="58"/>
        <v>0</v>
      </c>
      <c r="AZ72" s="189">
        <f t="shared" si="58"/>
        <v>0</v>
      </c>
      <c r="BA72" s="189">
        <f t="shared" si="58"/>
        <v>0</v>
      </c>
      <c r="BB72" s="189">
        <f t="shared" ca="1" si="64"/>
        <v>0</v>
      </c>
      <c r="BC72" s="189">
        <f t="shared" ca="1" si="64"/>
        <v>0</v>
      </c>
      <c r="BD72" s="189">
        <f t="shared" ca="1" si="64"/>
        <v>0</v>
      </c>
      <c r="BE72" s="189">
        <f t="shared" ca="1" si="64"/>
        <v>0</v>
      </c>
      <c r="BF72" s="189">
        <f t="shared" ca="1" si="64"/>
        <v>0</v>
      </c>
      <c r="BG72" s="189">
        <f t="shared" ca="1" si="64"/>
        <v>0</v>
      </c>
      <c r="BH72" s="189">
        <f t="shared" ca="1" si="64"/>
        <v>0</v>
      </c>
      <c r="BI72" s="189">
        <f t="shared" ca="1" si="64"/>
        <v>0</v>
      </c>
      <c r="BJ72" s="189">
        <f t="shared" ca="1" si="64"/>
        <v>0</v>
      </c>
      <c r="BK72" s="189">
        <f t="shared" ca="1" si="64"/>
        <v>0</v>
      </c>
      <c r="BL72" s="189">
        <f t="shared" ca="1" si="64"/>
        <v>0</v>
      </c>
      <c r="BM72" s="189">
        <f t="shared" ca="1" si="64"/>
        <v>0</v>
      </c>
      <c r="BN72" s="189">
        <f t="shared" ca="1" si="64"/>
        <v>0</v>
      </c>
      <c r="BO72" s="189">
        <f t="shared" ca="1" si="64"/>
        <v>0</v>
      </c>
      <c r="BP72" s="189">
        <f t="shared" ca="1" si="64"/>
        <v>0</v>
      </c>
      <c r="BQ72" s="189">
        <f t="shared" ca="1" si="64"/>
        <v>0</v>
      </c>
      <c r="BR72" s="189">
        <f t="shared" ca="1" si="61"/>
        <v>0</v>
      </c>
      <c r="BS72" s="189">
        <f t="shared" ca="1" si="61"/>
        <v>0</v>
      </c>
      <c r="BT72" s="189">
        <f t="shared" ca="1" si="61"/>
        <v>0</v>
      </c>
      <c r="BU72" s="189">
        <f t="shared" ca="1" si="61"/>
        <v>0</v>
      </c>
      <c r="BV72" s="189">
        <f t="shared" ca="1" si="61"/>
        <v>0</v>
      </c>
      <c r="BW72" s="189">
        <f t="shared" ca="1" si="61"/>
        <v>0</v>
      </c>
      <c r="BX72" s="189">
        <f t="shared" ca="1" si="61"/>
        <v>0</v>
      </c>
      <c r="BY72" s="189">
        <f t="shared" ca="1" si="61"/>
        <v>0</v>
      </c>
      <c r="BZ72" s="189">
        <f t="shared" ca="1" si="61"/>
        <v>0</v>
      </c>
      <c r="CA72" s="189">
        <f t="shared" ca="1" si="61"/>
        <v>0</v>
      </c>
      <c r="CB72" s="189">
        <f t="shared" ca="1" si="61"/>
        <v>0</v>
      </c>
      <c r="CC72" s="189">
        <f t="shared" ca="1" si="61"/>
        <v>0</v>
      </c>
      <c r="CD72" s="189">
        <f t="shared" ca="1" si="61"/>
        <v>0</v>
      </c>
      <c r="CE72" s="189">
        <f t="shared" ca="1" si="61"/>
        <v>0</v>
      </c>
      <c r="CF72" s="189">
        <f t="shared" ca="1" si="61"/>
        <v>0</v>
      </c>
      <c r="CG72" s="189">
        <f t="shared" ca="1" si="59"/>
        <v>0</v>
      </c>
      <c r="CH72" s="189">
        <f t="shared" ca="1" si="59"/>
        <v>0</v>
      </c>
      <c r="CI72" s="189">
        <f t="shared" ca="1" si="59"/>
        <v>0</v>
      </c>
      <c r="CJ72" s="189">
        <f t="shared" ca="1" si="59"/>
        <v>0</v>
      </c>
      <c r="CK72" s="189">
        <f t="shared" ca="1" si="59"/>
        <v>0</v>
      </c>
      <c r="CL72" s="189">
        <f t="shared" ca="1" si="59"/>
        <v>0</v>
      </c>
      <c r="CM72" s="189">
        <f t="shared" ca="1" si="59"/>
        <v>0</v>
      </c>
      <c r="CN72" s="189">
        <f t="shared" ca="1" si="59"/>
        <v>0</v>
      </c>
      <c r="CO72" s="189">
        <f t="shared" ca="1" si="59"/>
        <v>0</v>
      </c>
    </row>
    <row r="73" spans="1:93" ht="15">
      <c r="A73" s="252" t="str">
        <f t="shared" si="53"/>
        <v>Strang27</v>
      </c>
      <c r="B73" s="252"/>
      <c r="C73" s="252"/>
      <c r="D73">
        <f t="shared" ca="1" si="54"/>
        <v>0</v>
      </c>
      <c r="M73" s="31"/>
      <c r="N73" s="189">
        <f t="shared" si="62"/>
        <v>0</v>
      </c>
      <c r="O73" s="189">
        <f t="shared" si="62"/>
        <v>0</v>
      </c>
      <c r="P73" s="189">
        <f t="shared" si="62"/>
        <v>0</v>
      </c>
      <c r="Q73" s="189">
        <f t="shared" si="62"/>
        <v>0</v>
      </c>
      <c r="R73" s="189">
        <f t="shared" si="62"/>
        <v>0</v>
      </c>
      <c r="S73" s="189">
        <f t="shared" si="62"/>
        <v>0</v>
      </c>
      <c r="T73" s="189">
        <f t="shared" si="62"/>
        <v>0</v>
      </c>
      <c r="U73" s="189">
        <f t="shared" si="62"/>
        <v>0</v>
      </c>
      <c r="V73" s="189">
        <f t="shared" si="62"/>
        <v>0</v>
      </c>
      <c r="W73" s="189">
        <f t="shared" si="62"/>
        <v>0</v>
      </c>
      <c r="X73" s="189">
        <f t="shared" si="62"/>
        <v>0</v>
      </c>
      <c r="Y73" s="189">
        <f t="shared" si="62"/>
        <v>0</v>
      </c>
      <c r="Z73" s="189">
        <f t="shared" si="62"/>
        <v>0</v>
      </c>
      <c r="AA73" s="189">
        <f t="shared" si="62"/>
        <v>0</v>
      </c>
      <c r="AB73" s="189">
        <f t="shared" si="62"/>
        <v>0</v>
      </c>
      <c r="AC73" s="189">
        <f t="shared" si="62"/>
        <v>0</v>
      </c>
      <c r="AD73" s="189">
        <f t="shared" si="63"/>
        <v>0</v>
      </c>
      <c r="AE73" s="189">
        <f t="shared" si="63"/>
        <v>0</v>
      </c>
      <c r="AF73" s="189">
        <f t="shared" si="63"/>
        <v>0</v>
      </c>
      <c r="AG73" s="189">
        <f t="shared" si="63"/>
        <v>0</v>
      </c>
      <c r="AH73" s="189">
        <f t="shared" si="63"/>
        <v>0</v>
      </c>
      <c r="AI73" s="189">
        <f t="shared" si="63"/>
        <v>0</v>
      </c>
      <c r="AJ73" s="189">
        <f t="shared" si="63"/>
        <v>0</v>
      </c>
      <c r="AK73" s="189">
        <f t="shared" si="63"/>
        <v>0</v>
      </c>
      <c r="AL73" s="189">
        <f t="shared" si="63"/>
        <v>0</v>
      </c>
      <c r="AM73" s="189">
        <f t="shared" si="63"/>
        <v>0</v>
      </c>
      <c r="AN73" s="189">
        <f t="shared" si="63"/>
        <v>0</v>
      </c>
      <c r="AO73" s="189">
        <f t="shared" si="63"/>
        <v>0</v>
      </c>
      <c r="AP73" s="189">
        <f t="shared" si="63"/>
        <v>0</v>
      </c>
      <c r="AQ73" s="189">
        <f t="shared" si="63"/>
        <v>0</v>
      </c>
      <c r="AR73" s="189">
        <f t="shared" si="63"/>
        <v>0</v>
      </c>
      <c r="AS73" s="189">
        <f t="shared" si="63"/>
        <v>0</v>
      </c>
      <c r="AT73" s="189">
        <f t="shared" si="58"/>
        <v>0</v>
      </c>
      <c r="AU73" s="189">
        <f t="shared" si="58"/>
        <v>0</v>
      </c>
      <c r="AV73" s="189">
        <f t="shared" si="58"/>
        <v>0</v>
      </c>
      <c r="AW73" s="189">
        <f t="shared" si="58"/>
        <v>0</v>
      </c>
      <c r="AX73" s="189">
        <f t="shared" si="58"/>
        <v>0</v>
      </c>
      <c r="AY73" s="189">
        <f t="shared" si="58"/>
        <v>0</v>
      </c>
      <c r="AZ73" s="189">
        <f t="shared" si="58"/>
        <v>0</v>
      </c>
      <c r="BA73" s="189">
        <f t="shared" si="58"/>
        <v>0</v>
      </c>
      <c r="BB73" s="189">
        <f t="shared" ca="1" si="64"/>
        <v>0</v>
      </c>
      <c r="BC73" s="189">
        <f t="shared" ca="1" si="64"/>
        <v>0</v>
      </c>
      <c r="BD73" s="189">
        <f t="shared" ca="1" si="64"/>
        <v>0</v>
      </c>
      <c r="BE73" s="189">
        <f t="shared" ca="1" si="64"/>
        <v>0</v>
      </c>
      <c r="BF73" s="189">
        <f t="shared" ca="1" si="64"/>
        <v>0</v>
      </c>
      <c r="BG73" s="189">
        <f t="shared" ca="1" si="64"/>
        <v>0</v>
      </c>
      <c r="BH73" s="189">
        <f t="shared" ca="1" si="64"/>
        <v>0</v>
      </c>
      <c r="BI73" s="189">
        <f t="shared" ca="1" si="64"/>
        <v>0</v>
      </c>
      <c r="BJ73" s="189">
        <f t="shared" ca="1" si="64"/>
        <v>0</v>
      </c>
      <c r="BK73" s="189">
        <f t="shared" ca="1" si="64"/>
        <v>0</v>
      </c>
      <c r="BL73" s="189">
        <f t="shared" ca="1" si="64"/>
        <v>0</v>
      </c>
      <c r="BM73" s="189">
        <f t="shared" ca="1" si="64"/>
        <v>0</v>
      </c>
      <c r="BN73" s="189">
        <f t="shared" ca="1" si="64"/>
        <v>0</v>
      </c>
      <c r="BO73" s="189">
        <f t="shared" ca="1" si="64"/>
        <v>0</v>
      </c>
      <c r="BP73" s="189">
        <f t="shared" ca="1" si="64"/>
        <v>0</v>
      </c>
      <c r="BQ73" s="189">
        <f t="shared" ca="1" si="64"/>
        <v>0</v>
      </c>
      <c r="BR73" s="189">
        <f t="shared" ca="1" si="61"/>
        <v>0</v>
      </c>
      <c r="BS73" s="189">
        <f t="shared" ca="1" si="61"/>
        <v>0</v>
      </c>
      <c r="BT73" s="189">
        <f t="shared" ca="1" si="61"/>
        <v>0</v>
      </c>
      <c r="BU73" s="189">
        <f t="shared" ca="1" si="61"/>
        <v>0</v>
      </c>
      <c r="BV73" s="189">
        <f t="shared" ca="1" si="61"/>
        <v>0</v>
      </c>
      <c r="BW73" s="189">
        <f t="shared" ca="1" si="61"/>
        <v>0</v>
      </c>
      <c r="BX73" s="189">
        <f t="shared" ca="1" si="61"/>
        <v>0</v>
      </c>
      <c r="BY73" s="189">
        <f t="shared" ca="1" si="61"/>
        <v>0</v>
      </c>
      <c r="BZ73" s="189">
        <f t="shared" ca="1" si="61"/>
        <v>0</v>
      </c>
      <c r="CA73" s="189">
        <f t="shared" ca="1" si="61"/>
        <v>0</v>
      </c>
      <c r="CB73" s="189">
        <f t="shared" ca="1" si="61"/>
        <v>0</v>
      </c>
      <c r="CC73" s="189">
        <f t="shared" ca="1" si="61"/>
        <v>0</v>
      </c>
      <c r="CD73" s="189">
        <f t="shared" ca="1" si="61"/>
        <v>0</v>
      </c>
      <c r="CE73" s="189">
        <f t="shared" ca="1" si="61"/>
        <v>0</v>
      </c>
      <c r="CF73" s="189">
        <f t="shared" ca="1" si="61"/>
        <v>0</v>
      </c>
      <c r="CG73" s="189">
        <f t="shared" ca="1" si="59"/>
        <v>0</v>
      </c>
      <c r="CH73" s="189">
        <f t="shared" ca="1" si="59"/>
        <v>0</v>
      </c>
      <c r="CI73" s="189">
        <f t="shared" ca="1" si="59"/>
        <v>0</v>
      </c>
      <c r="CJ73" s="189">
        <f t="shared" ca="1" si="59"/>
        <v>0</v>
      </c>
      <c r="CK73" s="189">
        <f t="shared" ca="1" si="59"/>
        <v>0</v>
      </c>
      <c r="CL73" s="189">
        <f t="shared" ca="1" si="59"/>
        <v>0</v>
      </c>
      <c r="CM73" s="189">
        <f t="shared" ca="1" si="59"/>
        <v>0</v>
      </c>
      <c r="CN73" s="189">
        <f t="shared" ca="1" si="59"/>
        <v>0</v>
      </c>
      <c r="CO73" s="189">
        <f t="shared" ca="1" si="59"/>
        <v>0</v>
      </c>
    </row>
    <row r="74" spans="1:93" ht="15">
      <c r="A74" s="252" t="str">
        <f t="shared" si="53"/>
        <v>Strang28</v>
      </c>
      <c r="B74" s="252"/>
      <c r="C74" s="252"/>
      <c r="D74">
        <f t="shared" ca="1" si="54"/>
        <v>0</v>
      </c>
      <c r="M74" s="31"/>
      <c r="N74" s="189">
        <f t="shared" si="62"/>
        <v>0</v>
      </c>
      <c r="O74" s="189">
        <f t="shared" si="62"/>
        <v>0</v>
      </c>
      <c r="P74" s="189">
        <f t="shared" si="62"/>
        <v>0</v>
      </c>
      <c r="Q74" s="189">
        <f t="shared" si="62"/>
        <v>0</v>
      </c>
      <c r="R74" s="189">
        <f t="shared" si="62"/>
        <v>0</v>
      </c>
      <c r="S74" s="189">
        <f t="shared" si="62"/>
        <v>0</v>
      </c>
      <c r="T74" s="189">
        <f t="shared" si="62"/>
        <v>0</v>
      </c>
      <c r="U74" s="189">
        <f t="shared" si="62"/>
        <v>0</v>
      </c>
      <c r="V74" s="189">
        <f t="shared" si="62"/>
        <v>0</v>
      </c>
      <c r="W74" s="189">
        <f t="shared" si="62"/>
        <v>0</v>
      </c>
      <c r="X74" s="189">
        <f t="shared" si="62"/>
        <v>0</v>
      </c>
      <c r="Y74" s="189">
        <f t="shared" si="62"/>
        <v>0</v>
      </c>
      <c r="Z74" s="189">
        <f t="shared" si="62"/>
        <v>0</v>
      </c>
      <c r="AA74" s="189">
        <f t="shared" si="62"/>
        <v>0</v>
      </c>
      <c r="AB74" s="189">
        <f t="shared" si="62"/>
        <v>0</v>
      </c>
      <c r="AC74" s="189">
        <f t="shared" si="62"/>
        <v>0</v>
      </c>
      <c r="AD74" s="189">
        <f t="shared" si="63"/>
        <v>0</v>
      </c>
      <c r="AE74" s="189">
        <f t="shared" si="63"/>
        <v>0</v>
      </c>
      <c r="AF74" s="189">
        <f t="shared" si="63"/>
        <v>0</v>
      </c>
      <c r="AG74" s="189">
        <f t="shared" si="63"/>
        <v>0</v>
      </c>
      <c r="AH74" s="189">
        <f t="shared" si="63"/>
        <v>0</v>
      </c>
      <c r="AI74" s="189">
        <f t="shared" si="63"/>
        <v>0</v>
      </c>
      <c r="AJ74" s="189">
        <f t="shared" si="63"/>
        <v>0</v>
      </c>
      <c r="AK74" s="189">
        <f t="shared" si="63"/>
        <v>0</v>
      </c>
      <c r="AL74" s="189">
        <f t="shared" si="63"/>
        <v>0</v>
      </c>
      <c r="AM74" s="189">
        <f t="shared" si="63"/>
        <v>0</v>
      </c>
      <c r="AN74" s="189">
        <f t="shared" si="63"/>
        <v>0</v>
      </c>
      <c r="AO74" s="189">
        <f t="shared" si="63"/>
        <v>0</v>
      </c>
      <c r="AP74" s="189">
        <f t="shared" si="63"/>
        <v>0</v>
      </c>
      <c r="AQ74" s="189">
        <f t="shared" si="63"/>
        <v>0</v>
      </c>
      <c r="AR74" s="189">
        <f t="shared" si="63"/>
        <v>0</v>
      </c>
      <c r="AS74" s="189">
        <f t="shared" si="63"/>
        <v>0</v>
      </c>
      <c r="AT74" s="189">
        <f t="shared" si="58"/>
        <v>0</v>
      </c>
      <c r="AU74" s="189">
        <f t="shared" si="58"/>
        <v>0</v>
      </c>
      <c r="AV74" s="189">
        <f t="shared" si="58"/>
        <v>0</v>
      </c>
      <c r="AW74" s="189">
        <f t="shared" si="58"/>
        <v>0</v>
      </c>
      <c r="AX74" s="189">
        <f t="shared" si="58"/>
        <v>0</v>
      </c>
      <c r="AY74" s="189">
        <f t="shared" si="58"/>
        <v>0</v>
      </c>
      <c r="AZ74" s="189">
        <f t="shared" si="58"/>
        <v>0</v>
      </c>
      <c r="BA74" s="189">
        <f t="shared" si="58"/>
        <v>0</v>
      </c>
      <c r="BB74" s="189">
        <f t="shared" ca="1" si="64"/>
        <v>0</v>
      </c>
      <c r="BC74" s="189">
        <f t="shared" ca="1" si="64"/>
        <v>0</v>
      </c>
      <c r="BD74" s="189">
        <f t="shared" ca="1" si="64"/>
        <v>0</v>
      </c>
      <c r="BE74" s="189">
        <f t="shared" ca="1" si="64"/>
        <v>0</v>
      </c>
      <c r="BF74" s="189">
        <f t="shared" ca="1" si="64"/>
        <v>0</v>
      </c>
      <c r="BG74" s="189">
        <f t="shared" ca="1" si="64"/>
        <v>0</v>
      </c>
      <c r="BH74" s="189">
        <f t="shared" ca="1" si="64"/>
        <v>0</v>
      </c>
      <c r="BI74" s="189">
        <f t="shared" ca="1" si="64"/>
        <v>0</v>
      </c>
      <c r="BJ74" s="189">
        <f t="shared" ca="1" si="64"/>
        <v>0</v>
      </c>
      <c r="BK74" s="189">
        <f t="shared" ca="1" si="64"/>
        <v>0</v>
      </c>
      <c r="BL74" s="189">
        <f t="shared" ca="1" si="64"/>
        <v>0</v>
      </c>
      <c r="BM74" s="189">
        <f t="shared" ca="1" si="64"/>
        <v>0</v>
      </c>
      <c r="BN74" s="189">
        <f t="shared" ca="1" si="64"/>
        <v>0</v>
      </c>
      <c r="BO74" s="189">
        <f t="shared" ca="1" si="64"/>
        <v>0</v>
      </c>
      <c r="BP74" s="189">
        <f t="shared" ca="1" si="64"/>
        <v>0</v>
      </c>
      <c r="BQ74" s="189">
        <f t="shared" ca="1" si="64"/>
        <v>0</v>
      </c>
      <c r="BR74" s="189">
        <f t="shared" ca="1" si="61"/>
        <v>0</v>
      </c>
      <c r="BS74" s="189">
        <f t="shared" ca="1" si="61"/>
        <v>0</v>
      </c>
      <c r="BT74" s="189">
        <f t="shared" ca="1" si="61"/>
        <v>0</v>
      </c>
      <c r="BU74" s="189">
        <f t="shared" ca="1" si="61"/>
        <v>0</v>
      </c>
      <c r="BV74" s="189">
        <f t="shared" ca="1" si="61"/>
        <v>0</v>
      </c>
      <c r="BW74" s="189">
        <f t="shared" ca="1" si="61"/>
        <v>0</v>
      </c>
      <c r="BX74" s="189">
        <f t="shared" ca="1" si="61"/>
        <v>0</v>
      </c>
      <c r="BY74" s="189">
        <f t="shared" ca="1" si="61"/>
        <v>0</v>
      </c>
      <c r="BZ74" s="189">
        <f t="shared" ca="1" si="61"/>
        <v>0</v>
      </c>
      <c r="CA74" s="189">
        <f t="shared" ca="1" si="61"/>
        <v>0</v>
      </c>
      <c r="CB74" s="189">
        <f t="shared" ca="1" si="61"/>
        <v>0</v>
      </c>
      <c r="CC74" s="189">
        <f t="shared" ca="1" si="61"/>
        <v>0</v>
      </c>
      <c r="CD74" s="189">
        <f t="shared" ca="1" si="61"/>
        <v>0</v>
      </c>
      <c r="CE74" s="189">
        <f t="shared" ca="1" si="61"/>
        <v>0</v>
      </c>
      <c r="CF74" s="189">
        <f t="shared" ca="1" si="61"/>
        <v>0</v>
      </c>
      <c r="CG74" s="189">
        <f t="shared" ca="1" si="59"/>
        <v>0</v>
      </c>
      <c r="CH74" s="189">
        <f t="shared" ca="1" si="59"/>
        <v>0</v>
      </c>
      <c r="CI74" s="189">
        <f t="shared" ca="1" si="59"/>
        <v>0</v>
      </c>
      <c r="CJ74" s="189">
        <f t="shared" ca="1" si="59"/>
        <v>0</v>
      </c>
      <c r="CK74" s="189">
        <f t="shared" ca="1" si="59"/>
        <v>0</v>
      </c>
      <c r="CL74" s="189">
        <f t="shared" ca="1" si="59"/>
        <v>0</v>
      </c>
      <c r="CM74" s="189">
        <f t="shared" ca="1" si="59"/>
        <v>0</v>
      </c>
      <c r="CN74" s="189">
        <f t="shared" ca="1" si="59"/>
        <v>0</v>
      </c>
      <c r="CO74" s="189">
        <f t="shared" ca="1" si="59"/>
        <v>0</v>
      </c>
    </row>
    <row r="75" spans="1:93" ht="15">
      <c r="A75" s="252" t="str">
        <f t="shared" si="53"/>
        <v>Strang29</v>
      </c>
      <c r="B75" s="252"/>
      <c r="C75" s="252"/>
      <c r="D75">
        <f t="shared" ca="1" si="54"/>
        <v>0</v>
      </c>
      <c r="M75" s="31"/>
      <c r="N75" s="189">
        <f t="shared" si="62"/>
        <v>0</v>
      </c>
      <c r="O75" s="189">
        <f t="shared" si="62"/>
        <v>0</v>
      </c>
      <c r="P75" s="189">
        <f t="shared" si="62"/>
        <v>0</v>
      </c>
      <c r="Q75" s="189">
        <f t="shared" si="62"/>
        <v>0</v>
      </c>
      <c r="R75" s="189">
        <f t="shared" si="62"/>
        <v>0</v>
      </c>
      <c r="S75" s="189">
        <f t="shared" si="62"/>
        <v>0</v>
      </c>
      <c r="T75" s="189">
        <f t="shared" si="62"/>
        <v>0</v>
      </c>
      <c r="U75" s="189">
        <f t="shared" si="62"/>
        <v>0</v>
      </c>
      <c r="V75" s="189">
        <f t="shared" si="62"/>
        <v>0</v>
      </c>
      <c r="W75" s="189">
        <f t="shared" si="62"/>
        <v>0</v>
      </c>
      <c r="X75" s="189">
        <f t="shared" si="62"/>
        <v>0</v>
      </c>
      <c r="Y75" s="189">
        <f t="shared" si="62"/>
        <v>0</v>
      </c>
      <c r="Z75" s="189">
        <f t="shared" si="62"/>
        <v>0</v>
      </c>
      <c r="AA75" s="189">
        <f t="shared" si="62"/>
        <v>0</v>
      </c>
      <c r="AB75" s="189">
        <f t="shared" si="62"/>
        <v>0</v>
      </c>
      <c r="AC75" s="189">
        <f t="shared" si="62"/>
        <v>0</v>
      </c>
      <c r="AD75" s="189">
        <f t="shared" si="63"/>
        <v>0</v>
      </c>
      <c r="AE75" s="189">
        <f t="shared" si="63"/>
        <v>0</v>
      </c>
      <c r="AF75" s="189">
        <f t="shared" si="63"/>
        <v>0</v>
      </c>
      <c r="AG75" s="189">
        <f t="shared" si="63"/>
        <v>0</v>
      </c>
      <c r="AH75" s="189">
        <f t="shared" si="63"/>
        <v>0</v>
      </c>
      <c r="AI75" s="189">
        <f t="shared" si="63"/>
        <v>0</v>
      </c>
      <c r="AJ75" s="189">
        <f t="shared" si="63"/>
        <v>0</v>
      </c>
      <c r="AK75" s="189">
        <f t="shared" si="63"/>
        <v>0</v>
      </c>
      <c r="AL75" s="189">
        <f t="shared" si="63"/>
        <v>0</v>
      </c>
      <c r="AM75" s="189">
        <f t="shared" si="63"/>
        <v>0</v>
      </c>
      <c r="AN75" s="189">
        <f t="shared" si="63"/>
        <v>0</v>
      </c>
      <c r="AO75" s="189">
        <f t="shared" si="63"/>
        <v>0</v>
      </c>
      <c r="AP75" s="189">
        <f t="shared" si="63"/>
        <v>0</v>
      </c>
      <c r="AQ75" s="189">
        <f t="shared" si="63"/>
        <v>0</v>
      </c>
      <c r="AR75" s="189">
        <f t="shared" si="63"/>
        <v>0</v>
      </c>
      <c r="AS75" s="189">
        <f t="shared" si="63"/>
        <v>0</v>
      </c>
      <c r="AT75" s="189">
        <f t="shared" si="58"/>
        <v>0</v>
      </c>
      <c r="AU75" s="189">
        <f t="shared" si="58"/>
        <v>0</v>
      </c>
      <c r="AV75" s="189">
        <f t="shared" si="58"/>
        <v>0</v>
      </c>
      <c r="AW75" s="189">
        <f t="shared" si="58"/>
        <v>0</v>
      </c>
      <c r="AX75" s="189">
        <f t="shared" si="58"/>
        <v>0</v>
      </c>
      <c r="AY75" s="189">
        <f t="shared" si="58"/>
        <v>0</v>
      </c>
      <c r="AZ75" s="189">
        <f t="shared" si="58"/>
        <v>0</v>
      </c>
      <c r="BA75" s="189">
        <f t="shared" si="58"/>
        <v>0</v>
      </c>
      <c r="BB75" s="189">
        <f t="shared" ca="1" si="64"/>
        <v>0</v>
      </c>
      <c r="BC75" s="189">
        <f t="shared" ca="1" si="64"/>
        <v>0</v>
      </c>
      <c r="BD75" s="189">
        <f t="shared" ca="1" si="64"/>
        <v>0</v>
      </c>
      <c r="BE75" s="189">
        <f t="shared" ca="1" si="64"/>
        <v>0</v>
      </c>
      <c r="BF75" s="189">
        <f t="shared" ca="1" si="64"/>
        <v>0</v>
      </c>
      <c r="BG75" s="189">
        <f t="shared" ca="1" si="64"/>
        <v>0</v>
      </c>
      <c r="BH75" s="189">
        <f t="shared" ca="1" si="64"/>
        <v>0</v>
      </c>
      <c r="BI75" s="189">
        <f t="shared" ca="1" si="64"/>
        <v>0</v>
      </c>
      <c r="BJ75" s="189">
        <f t="shared" ca="1" si="64"/>
        <v>0</v>
      </c>
      <c r="BK75" s="189">
        <f t="shared" ca="1" si="64"/>
        <v>0</v>
      </c>
      <c r="BL75" s="189">
        <f t="shared" ca="1" si="64"/>
        <v>0</v>
      </c>
      <c r="BM75" s="189">
        <f t="shared" ca="1" si="64"/>
        <v>0</v>
      </c>
      <c r="BN75" s="189">
        <f t="shared" ca="1" si="64"/>
        <v>0</v>
      </c>
      <c r="BO75" s="189">
        <f t="shared" ca="1" si="64"/>
        <v>0</v>
      </c>
      <c r="BP75" s="189">
        <f t="shared" ca="1" si="64"/>
        <v>0</v>
      </c>
      <c r="BQ75" s="189">
        <f t="shared" ca="1" si="64"/>
        <v>0</v>
      </c>
      <c r="BR75" s="189">
        <f t="shared" ca="1" si="61"/>
        <v>0</v>
      </c>
      <c r="BS75" s="189">
        <f t="shared" ca="1" si="61"/>
        <v>0</v>
      </c>
      <c r="BT75" s="189">
        <f t="shared" ca="1" si="61"/>
        <v>0</v>
      </c>
      <c r="BU75" s="189">
        <f t="shared" ca="1" si="61"/>
        <v>0</v>
      </c>
      <c r="BV75" s="189">
        <f t="shared" ca="1" si="61"/>
        <v>0</v>
      </c>
      <c r="BW75" s="189">
        <f t="shared" ca="1" si="61"/>
        <v>0</v>
      </c>
      <c r="BX75" s="189">
        <f t="shared" ca="1" si="61"/>
        <v>0</v>
      </c>
      <c r="BY75" s="189">
        <f t="shared" ca="1" si="61"/>
        <v>0</v>
      </c>
      <c r="BZ75" s="189">
        <f t="shared" ca="1" si="61"/>
        <v>0</v>
      </c>
      <c r="CA75" s="189">
        <f t="shared" ca="1" si="61"/>
        <v>0</v>
      </c>
      <c r="CB75" s="189">
        <f t="shared" ca="1" si="61"/>
        <v>0</v>
      </c>
      <c r="CC75" s="189">
        <f t="shared" ca="1" si="61"/>
        <v>0</v>
      </c>
      <c r="CD75" s="189">
        <f t="shared" ca="1" si="61"/>
        <v>0</v>
      </c>
      <c r="CE75" s="189">
        <f t="shared" ca="1" si="61"/>
        <v>0</v>
      </c>
      <c r="CF75" s="189">
        <f t="shared" ca="1" si="61"/>
        <v>0</v>
      </c>
      <c r="CG75" s="189">
        <f t="shared" ca="1" si="59"/>
        <v>0</v>
      </c>
      <c r="CH75" s="189">
        <f t="shared" ca="1" si="59"/>
        <v>0</v>
      </c>
      <c r="CI75" s="189">
        <f t="shared" ca="1" si="59"/>
        <v>0</v>
      </c>
      <c r="CJ75" s="189">
        <f t="shared" ca="1" si="59"/>
        <v>0</v>
      </c>
      <c r="CK75" s="189">
        <f t="shared" ca="1" si="59"/>
        <v>0</v>
      </c>
      <c r="CL75" s="189">
        <f t="shared" ca="1" si="59"/>
        <v>0</v>
      </c>
      <c r="CM75" s="189">
        <f t="shared" ca="1" si="59"/>
        <v>0</v>
      </c>
      <c r="CN75" s="189">
        <f t="shared" ca="1" si="59"/>
        <v>0</v>
      </c>
      <c r="CO75" s="189">
        <f t="shared" ca="1" si="59"/>
        <v>0</v>
      </c>
    </row>
    <row r="76" spans="1:93" ht="15">
      <c r="A76" s="252" t="str">
        <f t="shared" si="53"/>
        <v>Strang30</v>
      </c>
      <c r="B76" s="252"/>
      <c r="C76" s="252"/>
      <c r="D76">
        <f t="shared" ca="1" si="54"/>
        <v>0</v>
      </c>
      <c r="M76" s="31"/>
      <c r="N76" s="189">
        <f t="shared" si="62"/>
        <v>0</v>
      </c>
      <c r="O76" s="189">
        <f t="shared" si="62"/>
        <v>0</v>
      </c>
      <c r="P76" s="189">
        <f t="shared" si="62"/>
        <v>0</v>
      </c>
      <c r="Q76" s="189">
        <f t="shared" si="62"/>
        <v>0</v>
      </c>
      <c r="R76" s="189">
        <f t="shared" si="62"/>
        <v>0</v>
      </c>
      <c r="S76" s="189">
        <f t="shared" si="62"/>
        <v>0</v>
      </c>
      <c r="T76" s="189">
        <f t="shared" si="62"/>
        <v>0</v>
      </c>
      <c r="U76" s="189">
        <f t="shared" si="62"/>
        <v>0</v>
      </c>
      <c r="V76" s="189">
        <f t="shared" si="62"/>
        <v>0</v>
      </c>
      <c r="W76" s="189">
        <f t="shared" si="62"/>
        <v>0</v>
      </c>
      <c r="X76" s="189">
        <f t="shared" si="62"/>
        <v>0</v>
      </c>
      <c r="Y76" s="189">
        <f t="shared" si="62"/>
        <v>0</v>
      </c>
      <c r="Z76" s="189">
        <f t="shared" si="62"/>
        <v>0</v>
      </c>
      <c r="AA76" s="189">
        <f t="shared" si="62"/>
        <v>0</v>
      </c>
      <c r="AB76" s="189">
        <f t="shared" si="62"/>
        <v>0</v>
      </c>
      <c r="AC76" s="189">
        <f t="shared" si="62"/>
        <v>0</v>
      </c>
      <c r="AD76" s="189">
        <f t="shared" si="63"/>
        <v>0</v>
      </c>
      <c r="AE76" s="189">
        <f t="shared" si="63"/>
        <v>0</v>
      </c>
      <c r="AF76" s="189">
        <f t="shared" si="63"/>
        <v>0</v>
      </c>
      <c r="AG76" s="189">
        <f t="shared" si="63"/>
        <v>0</v>
      </c>
      <c r="AH76" s="189">
        <f t="shared" si="63"/>
        <v>0</v>
      </c>
      <c r="AI76" s="189">
        <f t="shared" si="63"/>
        <v>0</v>
      </c>
      <c r="AJ76" s="189">
        <f t="shared" si="63"/>
        <v>0</v>
      </c>
      <c r="AK76" s="189">
        <f t="shared" si="63"/>
        <v>0</v>
      </c>
      <c r="AL76" s="189">
        <f t="shared" si="63"/>
        <v>0</v>
      </c>
      <c r="AM76" s="189">
        <f t="shared" si="63"/>
        <v>0</v>
      </c>
      <c r="AN76" s="189">
        <f t="shared" si="63"/>
        <v>0</v>
      </c>
      <c r="AO76" s="189">
        <f t="shared" si="63"/>
        <v>0</v>
      </c>
      <c r="AP76" s="189">
        <f t="shared" si="63"/>
        <v>0</v>
      </c>
      <c r="AQ76" s="189">
        <f t="shared" si="63"/>
        <v>0</v>
      </c>
      <c r="AR76" s="189">
        <f t="shared" si="63"/>
        <v>0</v>
      </c>
      <c r="AS76" s="189">
        <f t="shared" si="63"/>
        <v>0</v>
      </c>
      <c r="AT76" s="189">
        <f t="shared" si="58"/>
        <v>0</v>
      </c>
      <c r="AU76" s="189">
        <f t="shared" si="58"/>
        <v>0</v>
      </c>
      <c r="AV76" s="189">
        <f t="shared" si="58"/>
        <v>0</v>
      </c>
      <c r="AW76" s="189">
        <f t="shared" si="58"/>
        <v>0</v>
      </c>
      <c r="AX76" s="189">
        <f t="shared" si="58"/>
        <v>0</v>
      </c>
      <c r="AY76" s="189">
        <f t="shared" si="58"/>
        <v>0</v>
      </c>
      <c r="AZ76" s="189">
        <f t="shared" si="58"/>
        <v>0</v>
      </c>
      <c r="BA76" s="189">
        <f t="shared" si="58"/>
        <v>0</v>
      </c>
      <c r="BB76" s="189">
        <f t="shared" ca="1" si="64"/>
        <v>0</v>
      </c>
      <c r="BC76" s="189">
        <f t="shared" ca="1" si="64"/>
        <v>0</v>
      </c>
      <c r="BD76" s="189">
        <f t="shared" ca="1" si="64"/>
        <v>0</v>
      </c>
      <c r="BE76" s="189">
        <f t="shared" ca="1" si="64"/>
        <v>0</v>
      </c>
      <c r="BF76" s="189">
        <f t="shared" ca="1" si="64"/>
        <v>0</v>
      </c>
      <c r="BG76" s="189">
        <f t="shared" ca="1" si="64"/>
        <v>0</v>
      </c>
      <c r="BH76" s="189">
        <f t="shared" ca="1" si="64"/>
        <v>0</v>
      </c>
      <c r="BI76" s="189">
        <f t="shared" ca="1" si="64"/>
        <v>0</v>
      </c>
      <c r="BJ76" s="189">
        <f t="shared" ca="1" si="64"/>
        <v>0</v>
      </c>
      <c r="BK76" s="189">
        <f t="shared" ca="1" si="64"/>
        <v>0</v>
      </c>
      <c r="BL76" s="189">
        <f t="shared" ca="1" si="64"/>
        <v>0</v>
      </c>
      <c r="BM76" s="189">
        <f t="shared" ca="1" si="64"/>
        <v>0</v>
      </c>
      <c r="BN76" s="189">
        <f t="shared" ca="1" si="64"/>
        <v>0</v>
      </c>
      <c r="BO76" s="189">
        <f t="shared" ca="1" si="64"/>
        <v>0</v>
      </c>
      <c r="BP76" s="189">
        <f t="shared" ca="1" si="64"/>
        <v>0</v>
      </c>
      <c r="BQ76" s="189">
        <f t="shared" ca="1" si="64"/>
        <v>0</v>
      </c>
      <c r="BR76" s="189">
        <f t="shared" ca="1" si="61"/>
        <v>0</v>
      </c>
      <c r="BS76" s="189">
        <f t="shared" ca="1" si="61"/>
        <v>0</v>
      </c>
      <c r="BT76" s="189">
        <f t="shared" ca="1" si="61"/>
        <v>0</v>
      </c>
      <c r="BU76" s="189">
        <f t="shared" ca="1" si="61"/>
        <v>0</v>
      </c>
      <c r="BV76" s="189">
        <f t="shared" ca="1" si="61"/>
        <v>0</v>
      </c>
      <c r="BW76" s="189">
        <f t="shared" ca="1" si="61"/>
        <v>0</v>
      </c>
      <c r="BX76" s="189">
        <f t="shared" ca="1" si="61"/>
        <v>0</v>
      </c>
      <c r="BY76" s="189">
        <f t="shared" ca="1" si="61"/>
        <v>0</v>
      </c>
      <c r="BZ76" s="189">
        <f t="shared" ca="1" si="61"/>
        <v>0</v>
      </c>
      <c r="CA76" s="189">
        <f t="shared" ca="1" si="61"/>
        <v>0</v>
      </c>
      <c r="CB76" s="189">
        <f t="shared" ca="1" si="61"/>
        <v>0</v>
      </c>
      <c r="CC76" s="189">
        <f t="shared" ca="1" si="61"/>
        <v>0</v>
      </c>
      <c r="CD76" s="189">
        <f t="shared" ca="1" si="61"/>
        <v>0</v>
      </c>
      <c r="CE76" s="189">
        <f t="shared" ca="1" si="61"/>
        <v>0</v>
      </c>
      <c r="CF76" s="189">
        <f t="shared" ca="1" si="61"/>
        <v>0</v>
      </c>
      <c r="CG76" s="189">
        <f t="shared" ca="1" si="59"/>
        <v>0</v>
      </c>
      <c r="CH76" s="189">
        <f t="shared" ca="1" si="59"/>
        <v>0</v>
      </c>
      <c r="CI76" s="189">
        <f t="shared" ca="1" si="59"/>
        <v>0</v>
      </c>
      <c r="CJ76" s="189">
        <f t="shared" ca="1" si="59"/>
        <v>0</v>
      </c>
      <c r="CK76" s="189">
        <f t="shared" ca="1" si="59"/>
        <v>0</v>
      </c>
      <c r="CL76" s="189">
        <f t="shared" ca="1" si="59"/>
        <v>0</v>
      </c>
      <c r="CM76" s="189">
        <f t="shared" ca="1" si="59"/>
        <v>0</v>
      </c>
      <c r="CN76" s="189">
        <f t="shared" ca="1" si="59"/>
        <v>0</v>
      </c>
      <c r="CO76" s="189">
        <f t="shared" ca="1" si="59"/>
        <v>0</v>
      </c>
    </row>
    <row r="77" spans="1:93" ht="15">
      <c r="A77" s="252" t="str">
        <f t="shared" si="53"/>
        <v>Strang31</v>
      </c>
      <c r="B77" s="252"/>
      <c r="C77" s="252"/>
      <c r="D77">
        <f t="shared" ca="1" si="54"/>
        <v>0</v>
      </c>
      <c r="M77" s="31"/>
      <c r="N77" s="189">
        <f t="shared" si="62"/>
        <v>0</v>
      </c>
      <c r="O77" s="189">
        <f t="shared" si="62"/>
        <v>0</v>
      </c>
      <c r="P77" s="189">
        <f t="shared" si="62"/>
        <v>0</v>
      </c>
      <c r="Q77" s="189">
        <f t="shared" si="62"/>
        <v>0</v>
      </c>
      <c r="R77" s="189">
        <f t="shared" si="62"/>
        <v>0</v>
      </c>
      <c r="S77" s="189">
        <f t="shared" si="62"/>
        <v>0</v>
      </c>
      <c r="T77" s="189">
        <f t="shared" si="62"/>
        <v>0</v>
      </c>
      <c r="U77" s="189">
        <f t="shared" si="62"/>
        <v>0</v>
      </c>
      <c r="V77" s="189">
        <f t="shared" si="62"/>
        <v>0</v>
      </c>
      <c r="W77" s="189">
        <f t="shared" si="62"/>
        <v>0</v>
      </c>
      <c r="X77" s="189">
        <f t="shared" si="62"/>
        <v>0</v>
      </c>
      <c r="Y77" s="189">
        <f t="shared" si="62"/>
        <v>0</v>
      </c>
      <c r="Z77" s="189">
        <f t="shared" si="62"/>
        <v>0</v>
      </c>
      <c r="AA77" s="189">
        <f t="shared" si="62"/>
        <v>0</v>
      </c>
      <c r="AB77" s="189">
        <f t="shared" si="62"/>
        <v>0</v>
      </c>
      <c r="AC77" s="189">
        <f t="shared" si="62"/>
        <v>0</v>
      </c>
      <c r="AD77" s="189">
        <f t="shared" si="63"/>
        <v>0</v>
      </c>
      <c r="AE77" s="189">
        <f t="shared" si="63"/>
        <v>0</v>
      </c>
      <c r="AF77" s="189">
        <f t="shared" si="63"/>
        <v>0</v>
      </c>
      <c r="AG77" s="189">
        <f t="shared" si="63"/>
        <v>0</v>
      </c>
      <c r="AH77" s="189">
        <f t="shared" si="63"/>
        <v>0</v>
      </c>
      <c r="AI77" s="189">
        <f t="shared" si="63"/>
        <v>0</v>
      </c>
      <c r="AJ77" s="189">
        <f t="shared" si="63"/>
        <v>0</v>
      </c>
      <c r="AK77" s="189">
        <f t="shared" si="63"/>
        <v>0</v>
      </c>
      <c r="AL77" s="189">
        <f t="shared" si="63"/>
        <v>0</v>
      </c>
      <c r="AM77" s="189">
        <f t="shared" si="63"/>
        <v>0</v>
      </c>
      <c r="AN77" s="189">
        <f t="shared" si="63"/>
        <v>0</v>
      </c>
      <c r="AO77" s="189">
        <f t="shared" si="63"/>
        <v>0</v>
      </c>
      <c r="AP77" s="189">
        <f t="shared" si="63"/>
        <v>0</v>
      </c>
      <c r="AQ77" s="189">
        <f t="shared" si="63"/>
        <v>0</v>
      </c>
      <c r="AR77" s="189">
        <f t="shared" si="63"/>
        <v>0</v>
      </c>
      <c r="AS77" s="189">
        <f t="shared" si="63"/>
        <v>0</v>
      </c>
      <c r="AT77" s="189">
        <f t="shared" si="58"/>
        <v>0</v>
      </c>
      <c r="AU77" s="189">
        <f t="shared" si="58"/>
        <v>0</v>
      </c>
      <c r="AV77" s="189">
        <f t="shared" si="58"/>
        <v>0</v>
      </c>
      <c r="AW77" s="189">
        <f t="shared" si="58"/>
        <v>0</v>
      </c>
      <c r="AX77" s="189">
        <f t="shared" si="58"/>
        <v>0</v>
      </c>
      <c r="AY77" s="189">
        <f t="shared" si="58"/>
        <v>0</v>
      </c>
      <c r="AZ77" s="189">
        <f t="shared" si="58"/>
        <v>0</v>
      </c>
      <c r="BA77" s="189">
        <f t="shared" si="58"/>
        <v>0</v>
      </c>
      <c r="BB77" s="189">
        <f t="shared" ca="1" si="64"/>
        <v>0</v>
      </c>
      <c r="BC77" s="189">
        <f t="shared" ca="1" si="64"/>
        <v>0</v>
      </c>
      <c r="BD77" s="189">
        <f t="shared" ca="1" si="64"/>
        <v>0</v>
      </c>
      <c r="BE77" s="189">
        <f t="shared" ca="1" si="64"/>
        <v>0</v>
      </c>
      <c r="BF77" s="189">
        <f t="shared" ca="1" si="64"/>
        <v>0</v>
      </c>
      <c r="BG77" s="189">
        <f t="shared" ca="1" si="64"/>
        <v>0</v>
      </c>
      <c r="BH77" s="189">
        <f t="shared" ca="1" si="64"/>
        <v>0</v>
      </c>
      <c r="BI77" s="189">
        <f t="shared" ca="1" si="64"/>
        <v>0</v>
      </c>
      <c r="BJ77" s="189">
        <f t="shared" ca="1" si="64"/>
        <v>0</v>
      </c>
      <c r="BK77" s="189">
        <f t="shared" ca="1" si="64"/>
        <v>0</v>
      </c>
      <c r="BL77" s="189">
        <f t="shared" ca="1" si="64"/>
        <v>0</v>
      </c>
      <c r="BM77" s="189">
        <f t="shared" ca="1" si="64"/>
        <v>0</v>
      </c>
      <c r="BN77" s="189">
        <f t="shared" ca="1" si="64"/>
        <v>0</v>
      </c>
      <c r="BO77" s="189">
        <f t="shared" ca="1" si="64"/>
        <v>0</v>
      </c>
      <c r="BP77" s="189">
        <f t="shared" ca="1" si="64"/>
        <v>0</v>
      </c>
      <c r="BQ77" s="189">
        <f t="shared" ca="1" si="64"/>
        <v>0</v>
      </c>
      <c r="BR77" s="189">
        <f t="shared" ca="1" si="61"/>
        <v>0</v>
      </c>
      <c r="BS77" s="189">
        <f t="shared" ca="1" si="61"/>
        <v>0</v>
      </c>
      <c r="BT77" s="189">
        <f t="shared" ca="1" si="61"/>
        <v>0</v>
      </c>
      <c r="BU77" s="189">
        <f t="shared" ca="1" si="61"/>
        <v>0</v>
      </c>
      <c r="BV77" s="189">
        <f t="shared" ca="1" si="61"/>
        <v>0</v>
      </c>
      <c r="BW77" s="189">
        <f t="shared" ca="1" si="61"/>
        <v>0</v>
      </c>
      <c r="BX77" s="189">
        <f t="shared" ca="1" si="61"/>
        <v>0</v>
      </c>
      <c r="BY77" s="189">
        <f t="shared" ca="1" si="61"/>
        <v>0</v>
      </c>
      <c r="BZ77" s="189">
        <f t="shared" ca="1" si="61"/>
        <v>0</v>
      </c>
      <c r="CA77" s="189">
        <f t="shared" ca="1" si="61"/>
        <v>0</v>
      </c>
      <c r="CB77" s="189">
        <f t="shared" ca="1" si="61"/>
        <v>0</v>
      </c>
      <c r="CC77" s="189">
        <f t="shared" ca="1" si="61"/>
        <v>0</v>
      </c>
      <c r="CD77" s="189">
        <f t="shared" ca="1" si="61"/>
        <v>0</v>
      </c>
      <c r="CE77" s="189">
        <f t="shared" ca="1" si="61"/>
        <v>0</v>
      </c>
      <c r="CF77" s="189">
        <f t="shared" ca="1" si="61"/>
        <v>0</v>
      </c>
      <c r="CG77" s="189">
        <f t="shared" ca="1" si="59"/>
        <v>0</v>
      </c>
      <c r="CH77" s="189">
        <f t="shared" ca="1" si="59"/>
        <v>0</v>
      </c>
      <c r="CI77" s="189">
        <f t="shared" ca="1" si="59"/>
        <v>0</v>
      </c>
      <c r="CJ77" s="189">
        <f t="shared" ca="1" si="59"/>
        <v>0</v>
      </c>
      <c r="CK77" s="189">
        <f t="shared" ca="1" si="59"/>
        <v>0</v>
      </c>
      <c r="CL77" s="189">
        <f t="shared" ca="1" si="59"/>
        <v>0</v>
      </c>
      <c r="CM77" s="189">
        <f t="shared" ca="1" si="59"/>
        <v>0</v>
      </c>
      <c r="CN77" s="189">
        <f t="shared" ca="1" si="59"/>
        <v>0</v>
      </c>
      <c r="CO77" s="189">
        <f t="shared" ca="1" si="59"/>
        <v>0</v>
      </c>
    </row>
    <row r="78" spans="1:93" ht="15">
      <c r="A78" s="252" t="str">
        <f t="shared" si="53"/>
        <v>Strang32</v>
      </c>
      <c r="B78" s="252"/>
      <c r="C78" s="252"/>
      <c r="D78">
        <f t="shared" ca="1" si="54"/>
        <v>0</v>
      </c>
      <c r="M78" s="31"/>
      <c r="N78" s="189">
        <f t="shared" si="62"/>
        <v>0</v>
      </c>
      <c r="O78" s="189">
        <f t="shared" si="62"/>
        <v>0</v>
      </c>
      <c r="P78" s="189">
        <f t="shared" si="62"/>
        <v>0</v>
      </c>
      <c r="Q78" s="189">
        <f t="shared" si="62"/>
        <v>0</v>
      </c>
      <c r="R78" s="189">
        <f t="shared" si="62"/>
        <v>0</v>
      </c>
      <c r="S78" s="189">
        <f t="shared" si="62"/>
        <v>0</v>
      </c>
      <c r="T78" s="189">
        <f t="shared" si="62"/>
        <v>0</v>
      </c>
      <c r="U78" s="189">
        <f t="shared" si="62"/>
        <v>0</v>
      </c>
      <c r="V78" s="189">
        <f t="shared" si="62"/>
        <v>0</v>
      </c>
      <c r="W78" s="189">
        <f t="shared" si="62"/>
        <v>0</v>
      </c>
      <c r="X78" s="189">
        <f t="shared" si="62"/>
        <v>0</v>
      </c>
      <c r="Y78" s="189">
        <f t="shared" si="62"/>
        <v>0</v>
      </c>
      <c r="Z78" s="189">
        <f t="shared" si="62"/>
        <v>0</v>
      </c>
      <c r="AA78" s="189">
        <f t="shared" si="62"/>
        <v>0</v>
      </c>
      <c r="AB78" s="189">
        <f t="shared" si="62"/>
        <v>0</v>
      </c>
      <c r="AC78" s="189">
        <f t="shared" si="62"/>
        <v>0</v>
      </c>
      <c r="AD78" s="189">
        <f t="shared" si="63"/>
        <v>0</v>
      </c>
      <c r="AE78" s="189">
        <f t="shared" si="63"/>
        <v>0</v>
      </c>
      <c r="AF78" s="189">
        <f t="shared" si="63"/>
        <v>0</v>
      </c>
      <c r="AG78" s="189">
        <f t="shared" si="63"/>
        <v>0</v>
      </c>
      <c r="AH78" s="189">
        <f t="shared" si="63"/>
        <v>0</v>
      </c>
      <c r="AI78" s="189">
        <f t="shared" si="63"/>
        <v>0</v>
      </c>
      <c r="AJ78" s="189">
        <f t="shared" si="63"/>
        <v>0</v>
      </c>
      <c r="AK78" s="189">
        <f t="shared" si="63"/>
        <v>0</v>
      </c>
      <c r="AL78" s="189">
        <f t="shared" si="63"/>
        <v>0</v>
      </c>
      <c r="AM78" s="189">
        <f t="shared" si="63"/>
        <v>0</v>
      </c>
      <c r="AN78" s="189">
        <f t="shared" si="63"/>
        <v>0</v>
      </c>
      <c r="AO78" s="189">
        <f t="shared" si="63"/>
        <v>0</v>
      </c>
      <c r="AP78" s="189">
        <f t="shared" si="63"/>
        <v>0</v>
      </c>
      <c r="AQ78" s="189">
        <f t="shared" si="63"/>
        <v>0</v>
      </c>
      <c r="AR78" s="189">
        <f t="shared" si="63"/>
        <v>0</v>
      </c>
      <c r="AS78" s="189">
        <f t="shared" si="63"/>
        <v>0</v>
      </c>
      <c r="AT78" s="189">
        <f t="shared" si="58"/>
        <v>0</v>
      </c>
      <c r="AU78" s="189">
        <f t="shared" si="58"/>
        <v>0</v>
      </c>
      <c r="AV78" s="189">
        <f t="shared" si="58"/>
        <v>0</v>
      </c>
      <c r="AW78" s="189">
        <f t="shared" si="58"/>
        <v>0</v>
      </c>
      <c r="AX78" s="189">
        <f t="shared" si="58"/>
        <v>0</v>
      </c>
      <c r="AY78" s="189">
        <f t="shared" si="58"/>
        <v>0</v>
      </c>
      <c r="AZ78" s="189">
        <f t="shared" si="58"/>
        <v>0</v>
      </c>
      <c r="BA78" s="189">
        <f t="shared" si="58"/>
        <v>0</v>
      </c>
      <c r="BB78" s="189">
        <f t="shared" ca="1" si="64"/>
        <v>0</v>
      </c>
      <c r="BC78" s="189">
        <f t="shared" ca="1" si="64"/>
        <v>0</v>
      </c>
      <c r="BD78" s="189">
        <f t="shared" ca="1" si="64"/>
        <v>0</v>
      </c>
      <c r="BE78" s="189">
        <f t="shared" ca="1" si="64"/>
        <v>0</v>
      </c>
      <c r="BF78" s="189">
        <f t="shared" ca="1" si="64"/>
        <v>0</v>
      </c>
      <c r="BG78" s="189">
        <f t="shared" ca="1" si="64"/>
        <v>0</v>
      </c>
      <c r="BH78" s="189">
        <f t="shared" ca="1" si="64"/>
        <v>0</v>
      </c>
      <c r="BI78" s="189">
        <f t="shared" ca="1" si="64"/>
        <v>0</v>
      </c>
      <c r="BJ78" s="189">
        <f t="shared" ca="1" si="64"/>
        <v>0</v>
      </c>
      <c r="BK78" s="189">
        <f t="shared" ca="1" si="64"/>
        <v>0</v>
      </c>
      <c r="BL78" s="189">
        <f t="shared" ca="1" si="64"/>
        <v>0</v>
      </c>
      <c r="BM78" s="189">
        <f t="shared" ca="1" si="64"/>
        <v>0</v>
      </c>
      <c r="BN78" s="189">
        <f t="shared" ca="1" si="64"/>
        <v>0</v>
      </c>
      <c r="BO78" s="189">
        <f t="shared" ca="1" si="64"/>
        <v>0</v>
      </c>
      <c r="BP78" s="189">
        <f t="shared" ca="1" si="64"/>
        <v>0</v>
      </c>
      <c r="BQ78" s="189">
        <f t="shared" ca="1" si="64"/>
        <v>0</v>
      </c>
      <c r="BR78" s="189">
        <f t="shared" ca="1" si="61"/>
        <v>0</v>
      </c>
      <c r="BS78" s="189">
        <f t="shared" ca="1" si="61"/>
        <v>0</v>
      </c>
      <c r="BT78" s="189">
        <f t="shared" ca="1" si="61"/>
        <v>0</v>
      </c>
      <c r="BU78" s="189">
        <f t="shared" ca="1" si="61"/>
        <v>0</v>
      </c>
      <c r="BV78" s="189">
        <f t="shared" ca="1" si="61"/>
        <v>0</v>
      </c>
      <c r="BW78" s="189">
        <f t="shared" ca="1" si="61"/>
        <v>0</v>
      </c>
      <c r="BX78" s="189">
        <f t="shared" ca="1" si="61"/>
        <v>0</v>
      </c>
      <c r="BY78" s="189">
        <f t="shared" ca="1" si="61"/>
        <v>0</v>
      </c>
      <c r="BZ78" s="189">
        <f t="shared" ca="1" si="61"/>
        <v>0</v>
      </c>
      <c r="CA78" s="189">
        <f t="shared" ca="1" si="61"/>
        <v>0</v>
      </c>
      <c r="CB78" s="189">
        <f t="shared" ca="1" si="61"/>
        <v>0</v>
      </c>
      <c r="CC78" s="189">
        <f t="shared" ca="1" si="61"/>
        <v>0</v>
      </c>
      <c r="CD78" s="189">
        <f t="shared" ca="1" si="61"/>
        <v>0</v>
      </c>
      <c r="CE78" s="189">
        <f t="shared" ca="1" si="61"/>
        <v>0</v>
      </c>
      <c r="CF78" s="189">
        <f t="shared" ca="1" si="61"/>
        <v>0</v>
      </c>
      <c r="CG78" s="189">
        <f t="shared" ca="1" si="61"/>
        <v>0</v>
      </c>
      <c r="CH78" s="189">
        <f t="shared" ref="CH78:CO90" ca="1" si="65">IF(COLUMN()-53=$M78,INDIRECT(ADDRESS(91,ROW()-46+13,1,1)),0)</f>
        <v>0</v>
      </c>
      <c r="CI78" s="189">
        <f t="shared" ca="1" si="65"/>
        <v>0</v>
      </c>
      <c r="CJ78" s="189">
        <f t="shared" ca="1" si="65"/>
        <v>0</v>
      </c>
      <c r="CK78" s="189">
        <f t="shared" ca="1" si="65"/>
        <v>0</v>
      </c>
      <c r="CL78" s="189">
        <f t="shared" ca="1" si="65"/>
        <v>0</v>
      </c>
      <c r="CM78" s="189">
        <f t="shared" ca="1" si="65"/>
        <v>0</v>
      </c>
      <c r="CN78" s="189">
        <f t="shared" ca="1" si="65"/>
        <v>0</v>
      </c>
      <c r="CO78" s="189">
        <f t="shared" ca="1" si="65"/>
        <v>0</v>
      </c>
    </row>
    <row r="79" spans="1:93" ht="15">
      <c r="A79" s="252" t="str">
        <f t="shared" si="53"/>
        <v>Strang33</v>
      </c>
      <c r="B79" s="252"/>
      <c r="C79" s="252"/>
      <c r="D79">
        <f t="shared" ca="1" si="54"/>
        <v>0</v>
      </c>
      <c r="M79" s="31"/>
      <c r="N79" s="189">
        <f t="shared" si="62"/>
        <v>0</v>
      </c>
      <c r="O79" s="189">
        <f t="shared" si="62"/>
        <v>0</v>
      </c>
      <c r="P79" s="189">
        <f t="shared" si="62"/>
        <v>0</v>
      </c>
      <c r="Q79" s="189">
        <f t="shared" si="62"/>
        <v>0</v>
      </c>
      <c r="R79" s="189">
        <f t="shared" si="62"/>
        <v>0</v>
      </c>
      <c r="S79" s="189">
        <f t="shared" si="62"/>
        <v>0</v>
      </c>
      <c r="T79" s="189">
        <f t="shared" si="62"/>
        <v>0</v>
      </c>
      <c r="U79" s="189">
        <f t="shared" si="62"/>
        <v>0</v>
      </c>
      <c r="V79" s="189">
        <f t="shared" si="62"/>
        <v>0</v>
      </c>
      <c r="W79" s="189">
        <f t="shared" si="62"/>
        <v>0</v>
      </c>
      <c r="X79" s="189">
        <f t="shared" si="62"/>
        <v>0</v>
      </c>
      <c r="Y79" s="189">
        <f t="shared" si="62"/>
        <v>0</v>
      </c>
      <c r="Z79" s="189">
        <f t="shared" si="62"/>
        <v>0</v>
      </c>
      <c r="AA79" s="189">
        <f t="shared" si="62"/>
        <v>0</v>
      </c>
      <c r="AB79" s="189">
        <f t="shared" si="62"/>
        <v>0</v>
      </c>
      <c r="AC79" s="189">
        <f t="shared" si="62"/>
        <v>0</v>
      </c>
      <c r="AD79" s="189">
        <f t="shared" si="63"/>
        <v>0</v>
      </c>
      <c r="AE79" s="189">
        <f t="shared" si="63"/>
        <v>0</v>
      </c>
      <c r="AF79" s="189">
        <f t="shared" si="63"/>
        <v>0</v>
      </c>
      <c r="AG79" s="189">
        <f t="shared" si="63"/>
        <v>0</v>
      </c>
      <c r="AH79" s="189">
        <f t="shared" si="63"/>
        <v>0</v>
      </c>
      <c r="AI79" s="189">
        <f t="shared" si="63"/>
        <v>0</v>
      </c>
      <c r="AJ79" s="189">
        <f t="shared" si="63"/>
        <v>0</v>
      </c>
      <c r="AK79" s="189">
        <f t="shared" si="63"/>
        <v>0</v>
      </c>
      <c r="AL79" s="189">
        <f t="shared" si="63"/>
        <v>0</v>
      </c>
      <c r="AM79" s="189">
        <f t="shared" si="63"/>
        <v>0</v>
      </c>
      <c r="AN79" s="189">
        <f t="shared" si="63"/>
        <v>0</v>
      </c>
      <c r="AO79" s="189">
        <f t="shared" si="63"/>
        <v>0</v>
      </c>
      <c r="AP79" s="189">
        <f t="shared" si="63"/>
        <v>0</v>
      </c>
      <c r="AQ79" s="189">
        <f t="shared" si="63"/>
        <v>0</v>
      </c>
      <c r="AR79" s="189">
        <f t="shared" si="63"/>
        <v>0</v>
      </c>
      <c r="AS79" s="189">
        <f t="shared" si="63"/>
        <v>0</v>
      </c>
      <c r="AT79" s="189">
        <f t="shared" si="58"/>
        <v>0</v>
      </c>
      <c r="AU79" s="189">
        <f t="shared" si="58"/>
        <v>0</v>
      </c>
      <c r="AV79" s="189">
        <f t="shared" si="58"/>
        <v>0</v>
      </c>
      <c r="AW79" s="189">
        <f t="shared" si="58"/>
        <v>0</v>
      </c>
      <c r="AX79" s="189">
        <f t="shared" si="58"/>
        <v>0</v>
      </c>
      <c r="AY79" s="189">
        <f t="shared" si="58"/>
        <v>0</v>
      </c>
      <c r="AZ79" s="189">
        <f t="shared" si="58"/>
        <v>0</v>
      </c>
      <c r="BA79" s="189">
        <f t="shared" si="58"/>
        <v>0</v>
      </c>
      <c r="BB79" s="189">
        <f t="shared" ca="1" si="64"/>
        <v>0</v>
      </c>
      <c r="BC79" s="189">
        <f t="shared" ca="1" si="64"/>
        <v>0</v>
      </c>
      <c r="BD79" s="189">
        <f t="shared" ca="1" si="64"/>
        <v>0</v>
      </c>
      <c r="BE79" s="189">
        <f t="shared" ca="1" si="64"/>
        <v>0</v>
      </c>
      <c r="BF79" s="189">
        <f t="shared" ca="1" si="64"/>
        <v>0</v>
      </c>
      <c r="BG79" s="189">
        <f t="shared" ca="1" si="64"/>
        <v>0</v>
      </c>
      <c r="BH79" s="189">
        <f t="shared" ca="1" si="64"/>
        <v>0</v>
      </c>
      <c r="BI79" s="189">
        <f t="shared" ca="1" si="64"/>
        <v>0</v>
      </c>
      <c r="BJ79" s="189">
        <f t="shared" ca="1" si="64"/>
        <v>0</v>
      </c>
      <c r="BK79" s="189">
        <f t="shared" ca="1" si="64"/>
        <v>0</v>
      </c>
      <c r="BL79" s="189">
        <f t="shared" ca="1" si="64"/>
        <v>0</v>
      </c>
      <c r="BM79" s="189">
        <f t="shared" ca="1" si="64"/>
        <v>0</v>
      </c>
      <c r="BN79" s="189">
        <f t="shared" ca="1" si="64"/>
        <v>0</v>
      </c>
      <c r="BO79" s="189">
        <f t="shared" ca="1" si="64"/>
        <v>0</v>
      </c>
      <c r="BP79" s="189">
        <f t="shared" ca="1" si="64"/>
        <v>0</v>
      </c>
      <c r="BQ79" s="189">
        <f t="shared" ca="1" si="64"/>
        <v>0</v>
      </c>
      <c r="BR79" s="189">
        <f t="shared" ref="BR79:CG90" ca="1" si="66">IF(COLUMN()-53=$M79,INDIRECT(ADDRESS(91,ROW()-46+13,1,1)),0)</f>
        <v>0</v>
      </c>
      <c r="BS79" s="189">
        <f t="shared" ca="1" si="66"/>
        <v>0</v>
      </c>
      <c r="BT79" s="189">
        <f t="shared" ca="1" si="66"/>
        <v>0</v>
      </c>
      <c r="BU79" s="189">
        <f t="shared" ca="1" si="66"/>
        <v>0</v>
      </c>
      <c r="BV79" s="189">
        <f t="shared" ca="1" si="66"/>
        <v>0</v>
      </c>
      <c r="BW79" s="189">
        <f t="shared" ca="1" si="66"/>
        <v>0</v>
      </c>
      <c r="BX79" s="189">
        <f t="shared" ca="1" si="66"/>
        <v>0</v>
      </c>
      <c r="BY79" s="189">
        <f t="shared" ca="1" si="66"/>
        <v>0</v>
      </c>
      <c r="BZ79" s="189">
        <f t="shared" ca="1" si="66"/>
        <v>0</v>
      </c>
      <c r="CA79" s="189">
        <f t="shared" ca="1" si="66"/>
        <v>0</v>
      </c>
      <c r="CB79" s="189">
        <f t="shared" ca="1" si="66"/>
        <v>0</v>
      </c>
      <c r="CC79" s="189">
        <f t="shared" ca="1" si="66"/>
        <v>0</v>
      </c>
      <c r="CD79" s="189">
        <f t="shared" ca="1" si="66"/>
        <v>0</v>
      </c>
      <c r="CE79" s="189">
        <f t="shared" ca="1" si="66"/>
        <v>0</v>
      </c>
      <c r="CF79" s="189">
        <f t="shared" ca="1" si="66"/>
        <v>0</v>
      </c>
      <c r="CG79" s="189">
        <f t="shared" ca="1" si="66"/>
        <v>0</v>
      </c>
      <c r="CH79" s="189">
        <f t="shared" ca="1" si="65"/>
        <v>0</v>
      </c>
      <c r="CI79" s="189">
        <f t="shared" ca="1" si="65"/>
        <v>0</v>
      </c>
      <c r="CJ79" s="189">
        <f t="shared" ca="1" si="65"/>
        <v>0</v>
      </c>
      <c r="CK79" s="189">
        <f t="shared" ca="1" si="65"/>
        <v>0</v>
      </c>
      <c r="CL79" s="189">
        <f t="shared" ca="1" si="65"/>
        <v>0</v>
      </c>
      <c r="CM79" s="189">
        <f t="shared" ca="1" si="65"/>
        <v>0</v>
      </c>
      <c r="CN79" s="189">
        <f t="shared" ca="1" si="65"/>
        <v>0</v>
      </c>
      <c r="CO79" s="189">
        <f t="shared" ca="1" si="65"/>
        <v>0</v>
      </c>
    </row>
    <row r="80" spans="1:93" ht="15">
      <c r="A80" s="252" t="str">
        <f t="shared" si="53"/>
        <v>Strang34</v>
      </c>
      <c r="B80" s="252"/>
      <c r="C80" s="252"/>
      <c r="D80">
        <f t="shared" ca="1" si="54"/>
        <v>0</v>
      </c>
      <c r="M80" s="31"/>
      <c r="N80" s="189">
        <f t="shared" si="62"/>
        <v>0</v>
      </c>
      <c r="O80" s="189">
        <f t="shared" si="62"/>
        <v>0</v>
      </c>
      <c r="P80" s="189">
        <f t="shared" si="62"/>
        <v>0</v>
      </c>
      <c r="Q80" s="189">
        <f t="shared" si="62"/>
        <v>0</v>
      </c>
      <c r="R80" s="189">
        <f t="shared" si="62"/>
        <v>0</v>
      </c>
      <c r="S80" s="189">
        <f t="shared" si="62"/>
        <v>0</v>
      </c>
      <c r="T80" s="189">
        <f t="shared" si="62"/>
        <v>0</v>
      </c>
      <c r="U80" s="189">
        <f t="shared" si="62"/>
        <v>0</v>
      </c>
      <c r="V80" s="189">
        <f t="shared" si="62"/>
        <v>0</v>
      </c>
      <c r="W80" s="189">
        <f t="shared" si="62"/>
        <v>0</v>
      </c>
      <c r="X80" s="189">
        <f t="shared" si="62"/>
        <v>0</v>
      </c>
      <c r="Y80" s="189">
        <f t="shared" si="62"/>
        <v>0</v>
      </c>
      <c r="Z80" s="189">
        <f t="shared" si="62"/>
        <v>0</v>
      </c>
      <c r="AA80" s="189">
        <f t="shared" si="62"/>
        <v>0</v>
      </c>
      <c r="AB80" s="189">
        <f t="shared" si="62"/>
        <v>0</v>
      </c>
      <c r="AC80" s="189">
        <f t="shared" si="62"/>
        <v>0</v>
      </c>
      <c r="AD80" s="189">
        <f t="shared" si="63"/>
        <v>0</v>
      </c>
      <c r="AE80" s="189">
        <f t="shared" si="63"/>
        <v>0</v>
      </c>
      <c r="AF80" s="189">
        <f t="shared" si="63"/>
        <v>0</v>
      </c>
      <c r="AG80" s="189">
        <f t="shared" si="63"/>
        <v>0</v>
      </c>
      <c r="AH80" s="189">
        <f t="shared" si="63"/>
        <v>0</v>
      </c>
      <c r="AI80" s="189">
        <f t="shared" si="63"/>
        <v>0</v>
      </c>
      <c r="AJ80" s="189">
        <f t="shared" si="63"/>
        <v>0</v>
      </c>
      <c r="AK80" s="189">
        <f t="shared" si="63"/>
        <v>0</v>
      </c>
      <c r="AL80" s="189">
        <f t="shared" si="63"/>
        <v>0</v>
      </c>
      <c r="AM80" s="189">
        <f t="shared" si="63"/>
        <v>0</v>
      </c>
      <c r="AN80" s="189">
        <f t="shared" si="63"/>
        <v>0</v>
      </c>
      <c r="AO80" s="189">
        <f t="shared" si="63"/>
        <v>0</v>
      </c>
      <c r="AP80" s="189">
        <f t="shared" si="63"/>
        <v>0</v>
      </c>
      <c r="AQ80" s="189">
        <f t="shared" si="63"/>
        <v>0</v>
      </c>
      <c r="AR80" s="189">
        <f t="shared" si="63"/>
        <v>0</v>
      </c>
      <c r="AS80" s="189">
        <f t="shared" si="63"/>
        <v>0</v>
      </c>
      <c r="AT80" s="189">
        <f t="shared" si="58"/>
        <v>0</v>
      </c>
      <c r="AU80" s="189">
        <f t="shared" si="58"/>
        <v>0</v>
      </c>
      <c r="AV80" s="189">
        <f t="shared" si="58"/>
        <v>0</v>
      </c>
      <c r="AW80" s="189">
        <f t="shared" si="58"/>
        <v>0</v>
      </c>
      <c r="AX80" s="189">
        <f t="shared" si="58"/>
        <v>0</v>
      </c>
      <c r="AY80" s="189">
        <f t="shared" si="58"/>
        <v>0</v>
      </c>
      <c r="AZ80" s="189">
        <f t="shared" si="58"/>
        <v>0</v>
      </c>
      <c r="BA80" s="189">
        <f t="shared" si="58"/>
        <v>0</v>
      </c>
      <c r="BB80" s="189">
        <f t="shared" ca="1" si="64"/>
        <v>0</v>
      </c>
      <c r="BC80" s="189">
        <f t="shared" ca="1" si="64"/>
        <v>0</v>
      </c>
      <c r="BD80" s="189">
        <f t="shared" ca="1" si="64"/>
        <v>0</v>
      </c>
      <c r="BE80" s="189">
        <f t="shared" ca="1" si="64"/>
        <v>0</v>
      </c>
      <c r="BF80" s="189">
        <f t="shared" ca="1" si="64"/>
        <v>0</v>
      </c>
      <c r="BG80" s="189">
        <f t="shared" ca="1" si="64"/>
        <v>0</v>
      </c>
      <c r="BH80" s="189">
        <f t="shared" ca="1" si="64"/>
        <v>0</v>
      </c>
      <c r="BI80" s="189">
        <f t="shared" ca="1" si="64"/>
        <v>0</v>
      </c>
      <c r="BJ80" s="189">
        <f t="shared" ca="1" si="64"/>
        <v>0</v>
      </c>
      <c r="BK80" s="189">
        <f t="shared" ca="1" si="64"/>
        <v>0</v>
      </c>
      <c r="BL80" s="189">
        <f t="shared" ca="1" si="64"/>
        <v>0</v>
      </c>
      <c r="BM80" s="189">
        <f t="shared" ca="1" si="64"/>
        <v>0</v>
      </c>
      <c r="BN80" s="189">
        <f t="shared" ca="1" si="64"/>
        <v>0</v>
      </c>
      <c r="BO80" s="189">
        <f t="shared" ca="1" si="64"/>
        <v>0</v>
      </c>
      <c r="BP80" s="189">
        <f t="shared" ca="1" si="64"/>
        <v>0</v>
      </c>
      <c r="BQ80" s="189">
        <f t="shared" ca="1" si="64"/>
        <v>0</v>
      </c>
      <c r="BR80" s="189">
        <f t="shared" ca="1" si="66"/>
        <v>0</v>
      </c>
      <c r="BS80" s="189">
        <f t="shared" ca="1" si="66"/>
        <v>0</v>
      </c>
      <c r="BT80" s="189">
        <f t="shared" ca="1" si="66"/>
        <v>0</v>
      </c>
      <c r="BU80" s="189">
        <f t="shared" ca="1" si="66"/>
        <v>0</v>
      </c>
      <c r="BV80" s="189">
        <f t="shared" ca="1" si="66"/>
        <v>0</v>
      </c>
      <c r="BW80" s="189">
        <f t="shared" ca="1" si="66"/>
        <v>0</v>
      </c>
      <c r="BX80" s="189">
        <f t="shared" ca="1" si="66"/>
        <v>0</v>
      </c>
      <c r="BY80" s="189">
        <f t="shared" ca="1" si="66"/>
        <v>0</v>
      </c>
      <c r="BZ80" s="189">
        <f t="shared" ca="1" si="66"/>
        <v>0</v>
      </c>
      <c r="CA80" s="189">
        <f t="shared" ca="1" si="66"/>
        <v>0</v>
      </c>
      <c r="CB80" s="189">
        <f t="shared" ca="1" si="66"/>
        <v>0</v>
      </c>
      <c r="CC80" s="189">
        <f t="shared" ca="1" si="66"/>
        <v>0</v>
      </c>
      <c r="CD80" s="189">
        <f t="shared" ca="1" si="66"/>
        <v>0</v>
      </c>
      <c r="CE80" s="189">
        <f t="shared" ca="1" si="66"/>
        <v>0</v>
      </c>
      <c r="CF80" s="189">
        <f t="shared" ca="1" si="66"/>
        <v>0</v>
      </c>
      <c r="CG80" s="189">
        <f t="shared" ca="1" si="66"/>
        <v>0</v>
      </c>
      <c r="CH80" s="189">
        <f t="shared" ca="1" si="65"/>
        <v>0</v>
      </c>
      <c r="CI80" s="189">
        <f t="shared" ca="1" si="65"/>
        <v>0</v>
      </c>
      <c r="CJ80" s="189">
        <f t="shared" ca="1" si="65"/>
        <v>0</v>
      </c>
      <c r="CK80" s="189">
        <f t="shared" ca="1" si="65"/>
        <v>0</v>
      </c>
      <c r="CL80" s="189">
        <f t="shared" ca="1" si="65"/>
        <v>0</v>
      </c>
      <c r="CM80" s="189">
        <f t="shared" ca="1" si="65"/>
        <v>0</v>
      </c>
      <c r="CN80" s="189">
        <f t="shared" ca="1" si="65"/>
        <v>0</v>
      </c>
      <c r="CO80" s="189">
        <f t="shared" ca="1" si="65"/>
        <v>0</v>
      </c>
    </row>
    <row r="81" spans="1:93" ht="15">
      <c r="A81" s="252" t="str">
        <f t="shared" si="53"/>
        <v>Strang35</v>
      </c>
      <c r="B81" s="252"/>
      <c r="C81" s="252"/>
      <c r="D81">
        <f t="shared" ca="1" si="54"/>
        <v>0</v>
      </c>
      <c r="M81" s="31"/>
      <c r="N81" s="189">
        <f t="shared" si="62"/>
        <v>0</v>
      </c>
      <c r="O81" s="189">
        <f t="shared" si="62"/>
        <v>0</v>
      </c>
      <c r="P81" s="189">
        <f t="shared" si="62"/>
        <v>0</v>
      </c>
      <c r="Q81" s="189">
        <f t="shared" si="62"/>
        <v>0</v>
      </c>
      <c r="R81" s="189">
        <f t="shared" si="62"/>
        <v>0</v>
      </c>
      <c r="S81" s="189">
        <f t="shared" si="62"/>
        <v>0</v>
      </c>
      <c r="T81" s="189">
        <f t="shared" si="62"/>
        <v>0</v>
      </c>
      <c r="U81" s="189">
        <f t="shared" si="62"/>
        <v>0</v>
      </c>
      <c r="V81" s="189">
        <f t="shared" si="62"/>
        <v>0</v>
      </c>
      <c r="W81" s="189">
        <f t="shared" si="62"/>
        <v>0</v>
      </c>
      <c r="X81" s="189">
        <f t="shared" si="62"/>
        <v>0</v>
      </c>
      <c r="Y81" s="189">
        <f t="shared" si="62"/>
        <v>0</v>
      </c>
      <c r="Z81" s="189">
        <f t="shared" si="62"/>
        <v>0</v>
      </c>
      <c r="AA81" s="189">
        <f t="shared" si="62"/>
        <v>0</v>
      </c>
      <c r="AB81" s="189">
        <f t="shared" si="62"/>
        <v>0</v>
      </c>
      <c r="AC81" s="189">
        <f t="shared" si="62"/>
        <v>0</v>
      </c>
      <c r="AD81" s="189">
        <f t="shared" si="63"/>
        <v>0</v>
      </c>
      <c r="AE81" s="189">
        <f t="shared" si="63"/>
        <v>0</v>
      </c>
      <c r="AF81" s="189">
        <f t="shared" si="63"/>
        <v>0</v>
      </c>
      <c r="AG81" s="189">
        <f t="shared" si="63"/>
        <v>0</v>
      </c>
      <c r="AH81" s="189">
        <f t="shared" si="63"/>
        <v>0</v>
      </c>
      <c r="AI81" s="189">
        <f t="shared" si="63"/>
        <v>0</v>
      </c>
      <c r="AJ81" s="189">
        <f t="shared" si="63"/>
        <v>0</v>
      </c>
      <c r="AK81" s="189">
        <f t="shared" si="63"/>
        <v>0</v>
      </c>
      <c r="AL81" s="189">
        <f t="shared" si="63"/>
        <v>0</v>
      </c>
      <c r="AM81" s="189">
        <f t="shared" si="63"/>
        <v>0</v>
      </c>
      <c r="AN81" s="189">
        <f t="shared" si="63"/>
        <v>0</v>
      </c>
      <c r="AO81" s="189">
        <f t="shared" si="63"/>
        <v>0</v>
      </c>
      <c r="AP81" s="189">
        <f t="shared" si="63"/>
        <v>0</v>
      </c>
      <c r="AQ81" s="189">
        <f t="shared" si="63"/>
        <v>0</v>
      </c>
      <c r="AR81" s="189">
        <f t="shared" si="63"/>
        <v>0</v>
      </c>
      <c r="AS81" s="189">
        <f t="shared" si="63"/>
        <v>0</v>
      </c>
      <c r="AT81" s="189">
        <f t="shared" si="58"/>
        <v>0</v>
      </c>
      <c r="AU81" s="189">
        <f t="shared" si="58"/>
        <v>0</v>
      </c>
      <c r="AV81" s="189">
        <f t="shared" si="58"/>
        <v>0</v>
      </c>
      <c r="AW81" s="189">
        <f t="shared" si="58"/>
        <v>0</v>
      </c>
      <c r="AX81" s="189">
        <f t="shared" si="58"/>
        <v>0</v>
      </c>
      <c r="AY81" s="189">
        <f t="shared" si="58"/>
        <v>0</v>
      </c>
      <c r="AZ81" s="189">
        <f t="shared" si="58"/>
        <v>0</v>
      </c>
      <c r="BA81" s="189">
        <f t="shared" si="58"/>
        <v>0</v>
      </c>
      <c r="BB81" s="189">
        <f t="shared" ca="1" si="64"/>
        <v>0</v>
      </c>
      <c r="BC81" s="189">
        <f t="shared" ca="1" si="64"/>
        <v>0</v>
      </c>
      <c r="BD81" s="189">
        <f t="shared" ca="1" si="64"/>
        <v>0</v>
      </c>
      <c r="BE81" s="189">
        <f t="shared" ca="1" si="64"/>
        <v>0</v>
      </c>
      <c r="BF81" s="189">
        <f t="shared" ca="1" si="64"/>
        <v>0</v>
      </c>
      <c r="BG81" s="189">
        <f t="shared" ca="1" si="64"/>
        <v>0</v>
      </c>
      <c r="BH81" s="189">
        <f t="shared" ca="1" si="64"/>
        <v>0</v>
      </c>
      <c r="BI81" s="189">
        <f t="shared" ca="1" si="64"/>
        <v>0</v>
      </c>
      <c r="BJ81" s="189">
        <f t="shared" ca="1" si="64"/>
        <v>0</v>
      </c>
      <c r="BK81" s="189">
        <f t="shared" ca="1" si="64"/>
        <v>0</v>
      </c>
      <c r="BL81" s="189">
        <f t="shared" ca="1" si="64"/>
        <v>0</v>
      </c>
      <c r="BM81" s="189">
        <f t="shared" ca="1" si="64"/>
        <v>0</v>
      </c>
      <c r="BN81" s="189">
        <f t="shared" ca="1" si="64"/>
        <v>0</v>
      </c>
      <c r="BO81" s="189">
        <f t="shared" ca="1" si="64"/>
        <v>0</v>
      </c>
      <c r="BP81" s="189">
        <f t="shared" ca="1" si="64"/>
        <v>0</v>
      </c>
      <c r="BQ81" s="189">
        <f t="shared" ca="1" si="64"/>
        <v>0</v>
      </c>
      <c r="BR81" s="189">
        <f t="shared" ca="1" si="66"/>
        <v>0</v>
      </c>
      <c r="BS81" s="189">
        <f t="shared" ca="1" si="66"/>
        <v>0</v>
      </c>
      <c r="BT81" s="189">
        <f t="shared" ca="1" si="66"/>
        <v>0</v>
      </c>
      <c r="BU81" s="189">
        <f t="shared" ca="1" si="66"/>
        <v>0</v>
      </c>
      <c r="BV81" s="189">
        <f t="shared" ca="1" si="66"/>
        <v>0</v>
      </c>
      <c r="BW81" s="189">
        <f t="shared" ca="1" si="66"/>
        <v>0</v>
      </c>
      <c r="BX81" s="189">
        <f t="shared" ca="1" si="66"/>
        <v>0</v>
      </c>
      <c r="BY81" s="189">
        <f t="shared" ca="1" si="66"/>
        <v>0</v>
      </c>
      <c r="BZ81" s="189">
        <f t="shared" ca="1" si="66"/>
        <v>0</v>
      </c>
      <c r="CA81" s="189">
        <f t="shared" ca="1" si="66"/>
        <v>0</v>
      </c>
      <c r="CB81" s="189">
        <f t="shared" ca="1" si="66"/>
        <v>0</v>
      </c>
      <c r="CC81" s="189">
        <f t="shared" ca="1" si="66"/>
        <v>0</v>
      </c>
      <c r="CD81" s="189">
        <f t="shared" ca="1" si="66"/>
        <v>0</v>
      </c>
      <c r="CE81" s="189">
        <f t="shared" ca="1" si="66"/>
        <v>0</v>
      </c>
      <c r="CF81" s="189">
        <f t="shared" ca="1" si="66"/>
        <v>0</v>
      </c>
      <c r="CG81" s="189">
        <f t="shared" ca="1" si="66"/>
        <v>0</v>
      </c>
      <c r="CH81" s="189">
        <f t="shared" ca="1" si="65"/>
        <v>0</v>
      </c>
      <c r="CI81" s="189">
        <f t="shared" ca="1" si="65"/>
        <v>0</v>
      </c>
      <c r="CJ81" s="189">
        <f t="shared" ca="1" si="65"/>
        <v>0</v>
      </c>
      <c r="CK81" s="189">
        <f t="shared" ca="1" si="65"/>
        <v>0</v>
      </c>
      <c r="CL81" s="189">
        <f t="shared" ca="1" si="65"/>
        <v>0</v>
      </c>
      <c r="CM81" s="189">
        <f t="shared" ca="1" si="65"/>
        <v>0</v>
      </c>
      <c r="CN81" s="189">
        <f t="shared" ca="1" si="65"/>
        <v>0</v>
      </c>
      <c r="CO81" s="189">
        <f t="shared" ca="1" si="65"/>
        <v>0</v>
      </c>
    </row>
    <row r="82" spans="1:93" ht="15">
      <c r="A82" s="252" t="str">
        <f t="shared" si="53"/>
        <v>Strang36</v>
      </c>
      <c r="B82" s="252"/>
      <c r="C82" s="252"/>
      <c r="D82">
        <f t="shared" ca="1" si="54"/>
        <v>0</v>
      </c>
      <c r="M82" s="31"/>
      <c r="N82" s="189">
        <f t="shared" si="62"/>
        <v>0</v>
      </c>
      <c r="O82" s="189">
        <f t="shared" si="62"/>
        <v>0</v>
      </c>
      <c r="P82" s="189">
        <f t="shared" si="62"/>
        <v>0</v>
      </c>
      <c r="Q82" s="189">
        <f t="shared" si="62"/>
        <v>0</v>
      </c>
      <c r="R82" s="189">
        <f t="shared" si="62"/>
        <v>0</v>
      </c>
      <c r="S82" s="189">
        <f t="shared" si="62"/>
        <v>0</v>
      </c>
      <c r="T82" s="189">
        <f t="shared" si="62"/>
        <v>0</v>
      </c>
      <c r="U82" s="189">
        <f t="shared" si="62"/>
        <v>0</v>
      </c>
      <c r="V82" s="189">
        <f t="shared" si="62"/>
        <v>0</v>
      </c>
      <c r="W82" s="189">
        <f t="shared" si="62"/>
        <v>0</v>
      </c>
      <c r="X82" s="189">
        <f t="shared" si="62"/>
        <v>0</v>
      </c>
      <c r="Y82" s="189">
        <f t="shared" si="62"/>
        <v>0</v>
      </c>
      <c r="Z82" s="189">
        <f t="shared" si="62"/>
        <v>0</v>
      </c>
      <c r="AA82" s="189">
        <f t="shared" si="62"/>
        <v>0</v>
      </c>
      <c r="AB82" s="189">
        <f t="shared" si="62"/>
        <v>0</v>
      </c>
      <c r="AC82" s="189">
        <f t="shared" si="62"/>
        <v>0</v>
      </c>
      <c r="AD82" s="189">
        <f t="shared" si="63"/>
        <v>0</v>
      </c>
      <c r="AE82" s="189">
        <f t="shared" si="63"/>
        <v>0</v>
      </c>
      <c r="AF82" s="189">
        <f t="shared" si="63"/>
        <v>0</v>
      </c>
      <c r="AG82" s="189">
        <f t="shared" si="63"/>
        <v>0</v>
      </c>
      <c r="AH82" s="189">
        <f t="shared" si="63"/>
        <v>0</v>
      </c>
      <c r="AI82" s="189">
        <f t="shared" si="63"/>
        <v>0</v>
      </c>
      <c r="AJ82" s="189">
        <f t="shared" si="63"/>
        <v>0</v>
      </c>
      <c r="AK82" s="189">
        <f t="shared" si="63"/>
        <v>0</v>
      </c>
      <c r="AL82" s="189">
        <f t="shared" si="63"/>
        <v>0</v>
      </c>
      <c r="AM82" s="189">
        <f t="shared" si="63"/>
        <v>0</v>
      </c>
      <c r="AN82" s="189">
        <f t="shared" si="63"/>
        <v>0</v>
      </c>
      <c r="AO82" s="189">
        <f t="shared" si="63"/>
        <v>0</v>
      </c>
      <c r="AP82" s="189">
        <f t="shared" si="63"/>
        <v>0</v>
      </c>
      <c r="AQ82" s="189">
        <f t="shared" si="63"/>
        <v>0</v>
      </c>
      <c r="AR82" s="189">
        <f t="shared" si="63"/>
        <v>0</v>
      </c>
      <c r="AS82" s="189">
        <f t="shared" si="63"/>
        <v>0</v>
      </c>
      <c r="AT82" s="189">
        <f t="shared" si="58"/>
        <v>0</v>
      </c>
      <c r="AU82" s="189">
        <f t="shared" si="58"/>
        <v>0</v>
      </c>
      <c r="AV82" s="189">
        <f t="shared" si="58"/>
        <v>0</v>
      </c>
      <c r="AW82" s="189">
        <f t="shared" si="58"/>
        <v>0</v>
      </c>
      <c r="AX82" s="189">
        <f t="shared" si="58"/>
        <v>0</v>
      </c>
      <c r="AY82" s="189">
        <f t="shared" si="58"/>
        <v>0</v>
      </c>
      <c r="AZ82" s="189">
        <f t="shared" si="58"/>
        <v>0</v>
      </c>
      <c r="BA82" s="189">
        <f t="shared" si="58"/>
        <v>0</v>
      </c>
      <c r="BB82" s="189">
        <f t="shared" ca="1" si="64"/>
        <v>0</v>
      </c>
      <c r="BC82" s="189">
        <f t="shared" ca="1" si="64"/>
        <v>0</v>
      </c>
      <c r="BD82" s="189">
        <f t="shared" ca="1" si="64"/>
        <v>0</v>
      </c>
      <c r="BE82" s="189">
        <f t="shared" ca="1" si="64"/>
        <v>0</v>
      </c>
      <c r="BF82" s="189">
        <f t="shared" ca="1" si="64"/>
        <v>0</v>
      </c>
      <c r="BG82" s="189">
        <f t="shared" ca="1" si="64"/>
        <v>0</v>
      </c>
      <c r="BH82" s="189">
        <f t="shared" ca="1" si="64"/>
        <v>0</v>
      </c>
      <c r="BI82" s="189">
        <f t="shared" ca="1" si="64"/>
        <v>0</v>
      </c>
      <c r="BJ82" s="189">
        <f t="shared" ca="1" si="64"/>
        <v>0</v>
      </c>
      <c r="BK82" s="189">
        <f t="shared" ca="1" si="64"/>
        <v>0</v>
      </c>
      <c r="BL82" s="189">
        <f t="shared" ca="1" si="64"/>
        <v>0</v>
      </c>
      <c r="BM82" s="189">
        <f t="shared" ca="1" si="64"/>
        <v>0</v>
      </c>
      <c r="BN82" s="189">
        <f t="shared" ca="1" si="64"/>
        <v>0</v>
      </c>
      <c r="BO82" s="189">
        <f t="shared" ca="1" si="64"/>
        <v>0</v>
      </c>
      <c r="BP82" s="189">
        <f t="shared" ca="1" si="64"/>
        <v>0</v>
      </c>
      <c r="BQ82" s="189">
        <f t="shared" ca="1" si="64"/>
        <v>0</v>
      </c>
      <c r="BR82" s="189">
        <f t="shared" ca="1" si="66"/>
        <v>0</v>
      </c>
      <c r="BS82" s="189">
        <f t="shared" ca="1" si="66"/>
        <v>0</v>
      </c>
      <c r="BT82" s="189">
        <f t="shared" ca="1" si="66"/>
        <v>0</v>
      </c>
      <c r="BU82" s="189">
        <f t="shared" ca="1" si="66"/>
        <v>0</v>
      </c>
      <c r="BV82" s="189">
        <f t="shared" ca="1" si="66"/>
        <v>0</v>
      </c>
      <c r="BW82" s="189">
        <f t="shared" ca="1" si="66"/>
        <v>0</v>
      </c>
      <c r="BX82" s="189">
        <f t="shared" ca="1" si="66"/>
        <v>0</v>
      </c>
      <c r="BY82" s="189">
        <f t="shared" ca="1" si="66"/>
        <v>0</v>
      </c>
      <c r="BZ82" s="189">
        <f t="shared" ca="1" si="66"/>
        <v>0</v>
      </c>
      <c r="CA82" s="189">
        <f t="shared" ca="1" si="66"/>
        <v>0</v>
      </c>
      <c r="CB82" s="189">
        <f t="shared" ca="1" si="66"/>
        <v>0</v>
      </c>
      <c r="CC82" s="189">
        <f t="shared" ca="1" si="66"/>
        <v>0</v>
      </c>
      <c r="CD82" s="189">
        <f t="shared" ca="1" si="66"/>
        <v>0</v>
      </c>
      <c r="CE82" s="189">
        <f t="shared" ca="1" si="66"/>
        <v>0</v>
      </c>
      <c r="CF82" s="189">
        <f t="shared" ca="1" si="66"/>
        <v>0</v>
      </c>
      <c r="CG82" s="189">
        <f t="shared" ca="1" si="66"/>
        <v>0</v>
      </c>
      <c r="CH82" s="189">
        <f t="shared" ca="1" si="65"/>
        <v>0</v>
      </c>
      <c r="CI82" s="189">
        <f t="shared" ca="1" si="65"/>
        <v>0</v>
      </c>
      <c r="CJ82" s="189">
        <f t="shared" ca="1" si="65"/>
        <v>0</v>
      </c>
      <c r="CK82" s="189">
        <f t="shared" ca="1" si="65"/>
        <v>0</v>
      </c>
      <c r="CL82" s="189">
        <f t="shared" ca="1" si="65"/>
        <v>0</v>
      </c>
      <c r="CM82" s="189">
        <f t="shared" ca="1" si="65"/>
        <v>0</v>
      </c>
      <c r="CN82" s="189">
        <f t="shared" ca="1" si="65"/>
        <v>0</v>
      </c>
      <c r="CO82" s="189">
        <f t="shared" ca="1" si="65"/>
        <v>0</v>
      </c>
    </row>
    <row r="83" spans="1:93" ht="15">
      <c r="A83" s="252" t="str">
        <f t="shared" si="53"/>
        <v>Strang37</v>
      </c>
      <c r="B83" s="252"/>
      <c r="C83" s="252"/>
      <c r="D83">
        <f t="shared" ca="1" si="54"/>
        <v>0</v>
      </c>
      <c r="M83" s="31"/>
      <c r="N83" s="189">
        <f t="shared" si="62"/>
        <v>0</v>
      </c>
      <c r="O83" s="189">
        <f t="shared" si="62"/>
        <v>0</v>
      </c>
      <c r="P83" s="189">
        <f t="shared" si="62"/>
        <v>0</v>
      </c>
      <c r="Q83" s="189">
        <f t="shared" si="62"/>
        <v>0</v>
      </c>
      <c r="R83" s="189">
        <f t="shared" si="62"/>
        <v>0</v>
      </c>
      <c r="S83" s="189">
        <f t="shared" si="62"/>
        <v>0</v>
      </c>
      <c r="T83" s="189">
        <f t="shared" si="62"/>
        <v>0</v>
      </c>
      <c r="U83" s="189">
        <f t="shared" si="62"/>
        <v>0</v>
      </c>
      <c r="V83" s="189">
        <f t="shared" si="62"/>
        <v>0</v>
      </c>
      <c r="W83" s="189">
        <f t="shared" si="62"/>
        <v>0</v>
      </c>
      <c r="X83" s="189">
        <f t="shared" si="62"/>
        <v>0</v>
      </c>
      <c r="Y83" s="189">
        <f t="shared" si="62"/>
        <v>0</v>
      </c>
      <c r="Z83" s="189">
        <f t="shared" si="62"/>
        <v>0</v>
      </c>
      <c r="AA83" s="189">
        <f t="shared" si="62"/>
        <v>0</v>
      </c>
      <c r="AB83" s="189">
        <f t="shared" si="62"/>
        <v>0</v>
      </c>
      <c r="AC83" s="189">
        <f t="shared" si="62"/>
        <v>0</v>
      </c>
      <c r="AD83" s="189">
        <f t="shared" si="63"/>
        <v>0</v>
      </c>
      <c r="AE83" s="189">
        <f t="shared" si="63"/>
        <v>0</v>
      </c>
      <c r="AF83" s="189">
        <f t="shared" si="63"/>
        <v>0</v>
      </c>
      <c r="AG83" s="189">
        <f t="shared" si="63"/>
        <v>0</v>
      </c>
      <c r="AH83" s="189">
        <f t="shared" si="63"/>
        <v>0</v>
      </c>
      <c r="AI83" s="189">
        <f t="shared" si="63"/>
        <v>0</v>
      </c>
      <c r="AJ83" s="189">
        <f t="shared" si="63"/>
        <v>0</v>
      </c>
      <c r="AK83" s="189">
        <f t="shared" si="63"/>
        <v>0</v>
      </c>
      <c r="AL83" s="189">
        <f t="shared" si="63"/>
        <v>0</v>
      </c>
      <c r="AM83" s="189">
        <f t="shared" si="63"/>
        <v>0</v>
      </c>
      <c r="AN83" s="189">
        <f t="shared" si="63"/>
        <v>0</v>
      </c>
      <c r="AO83" s="189">
        <f t="shared" si="63"/>
        <v>0</v>
      </c>
      <c r="AP83" s="189">
        <f t="shared" si="63"/>
        <v>0</v>
      </c>
      <c r="AQ83" s="189">
        <f t="shared" si="63"/>
        <v>0</v>
      </c>
      <c r="AR83" s="189">
        <f t="shared" si="63"/>
        <v>0</v>
      </c>
      <c r="AS83" s="189">
        <f t="shared" si="63"/>
        <v>0</v>
      </c>
      <c r="AT83" s="189">
        <f t="shared" si="58"/>
        <v>0</v>
      </c>
      <c r="AU83" s="189">
        <f t="shared" si="58"/>
        <v>0</v>
      </c>
      <c r="AV83" s="189">
        <f t="shared" si="58"/>
        <v>0</v>
      </c>
      <c r="AW83" s="189">
        <f t="shared" si="58"/>
        <v>0</v>
      </c>
      <c r="AX83" s="189">
        <f t="shared" si="58"/>
        <v>0</v>
      </c>
      <c r="AY83" s="189">
        <f t="shared" si="58"/>
        <v>0</v>
      </c>
      <c r="AZ83" s="189">
        <f t="shared" si="58"/>
        <v>0</v>
      </c>
      <c r="BA83" s="189">
        <f t="shared" si="58"/>
        <v>0</v>
      </c>
      <c r="BB83" s="189">
        <f t="shared" ca="1" si="64"/>
        <v>0</v>
      </c>
      <c r="BC83" s="189">
        <f t="shared" ca="1" si="64"/>
        <v>0</v>
      </c>
      <c r="BD83" s="189">
        <f t="shared" ca="1" si="64"/>
        <v>0</v>
      </c>
      <c r="BE83" s="189">
        <f t="shared" ca="1" si="64"/>
        <v>0</v>
      </c>
      <c r="BF83" s="189">
        <f t="shared" ca="1" si="64"/>
        <v>0</v>
      </c>
      <c r="BG83" s="189">
        <f t="shared" ca="1" si="64"/>
        <v>0</v>
      </c>
      <c r="BH83" s="189">
        <f t="shared" ca="1" si="64"/>
        <v>0</v>
      </c>
      <c r="BI83" s="189">
        <f t="shared" ca="1" si="64"/>
        <v>0</v>
      </c>
      <c r="BJ83" s="189">
        <f t="shared" ca="1" si="64"/>
        <v>0</v>
      </c>
      <c r="BK83" s="189">
        <f t="shared" ca="1" si="64"/>
        <v>0</v>
      </c>
      <c r="BL83" s="189">
        <f t="shared" ca="1" si="64"/>
        <v>0</v>
      </c>
      <c r="BM83" s="189">
        <f t="shared" ca="1" si="64"/>
        <v>0</v>
      </c>
      <c r="BN83" s="189">
        <f t="shared" ca="1" si="64"/>
        <v>0</v>
      </c>
      <c r="BO83" s="189">
        <f t="shared" ca="1" si="64"/>
        <v>0</v>
      </c>
      <c r="BP83" s="189">
        <f t="shared" ca="1" si="64"/>
        <v>0</v>
      </c>
      <c r="BQ83" s="189">
        <f t="shared" ref="BQ83:BQ90" ca="1" si="67">IF(COLUMN()-53=$M83,INDIRECT(ADDRESS(91,ROW()-46+13,1,1)),0)</f>
        <v>0</v>
      </c>
      <c r="BR83" s="189">
        <f t="shared" ca="1" si="66"/>
        <v>0</v>
      </c>
      <c r="BS83" s="189">
        <f t="shared" ca="1" si="66"/>
        <v>0</v>
      </c>
      <c r="BT83" s="189">
        <f t="shared" ca="1" si="66"/>
        <v>0</v>
      </c>
      <c r="BU83" s="189">
        <f t="shared" ca="1" si="66"/>
        <v>0</v>
      </c>
      <c r="BV83" s="189">
        <f t="shared" ca="1" si="66"/>
        <v>0</v>
      </c>
      <c r="BW83" s="189">
        <f t="shared" ca="1" si="66"/>
        <v>0</v>
      </c>
      <c r="BX83" s="189">
        <f t="shared" ca="1" si="66"/>
        <v>0</v>
      </c>
      <c r="BY83" s="189">
        <f t="shared" ca="1" si="66"/>
        <v>0</v>
      </c>
      <c r="BZ83" s="189">
        <f t="shared" ca="1" si="66"/>
        <v>0</v>
      </c>
      <c r="CA83" s="189">
        <f t="shared" ca="1" si="66"/>
        <v>0</v>
      </c>
      <c r="CB83" s="189">
        <f t="shared" ca="1" si="66"/>
        <v>0</v>
      </c>
      <c r="CC83" s="189">
        <f t="shared" ca="1" si="66"/>
        <v>0</v>
      </c>
      <c r="CD83" s="189">
        <f t="shared" ca="1" si="66"/>
        <v>0</v>
      </c>
      <c r="CE83" s="189">
        <f t="shared" ca="1" si="66"/>
        <v>0</v>
      </c>
      <c r="CF83" s="189">
        <f t="shared" ca="1" si="66"/>
        <v>0</v>
      </c>
      <c r="CG83" s="189">
        <f t="shared" ca="1" si="66"/>
        <v>0</v>
      </c>
      <c r="CH83" s="189">
        <f t="shared" ca="1" si="65"/>
        <v>0</v>
      </c>
      <c r="CI83" s="189">
        <f t="shared" ca="1" si="65"/>
        <v>0</v>
      </c>
      <c r="CJ83" s="189">
        <f t="shared" ca="1" si="65"/>
        <v>0</v>
      </c>
      <c r="CK83" s="189">
        <f t="shared" ca="1" si="65"/>
        <v>0</v>
      </c>
      <c r="CL83" s="189">
        <f t="shared" ca="1" si="65"/>
        <v>0</v>
      </c>
      <c r="CM83" s="189">
        <f t="shared" ca="1" si="65"/>
        <v>0</v>
      </c>
      <c r="CN83" s="189">
        <f t="shared" ca="1" si="65"/>
        <v>0</v>
      </c>
      <c r="CO83" s="189">
        <f t="shared" ca="1" si="65"/>
        <v>0</v>
      </c>
    </row>
    <row r="84" spans="1:93" ht="15">
      <c r="A84" s="252" t="str">
        <f t="shared" si="53"/>
        <v>Strang38</v>
      </c>
      <c r="B84" s="252"/>
      <c r="C84" s="252"/>
      <c r="D84">
        <f t="shared" ca="1" si="54"/>
        <v>0</v>
      </c>
      <c r="M84" s="31"/>
      <c r="N84" s="189">
        <f t="shared" si="62"/>
        <v>0</v>
      </c>
      <c r="O84" s="189">
        <f t="shared" si="62"/>
        <v>0</v>
      </c>
      <c r="P84" s="189">
        <f t="shared" si="62"/>
        <v>0</v>
      </c>
      <c r="Q84" s="189">
        <f t="shared" si="62"/>
        <v>0</v>
      </c>
      <c r="R84" s="189">
        <f t="shared" si="62"/>
        <v>0</v>
      </c>
      <c r="S84" s="189">
        <f t="shared" si="62"/>
        <v>0</v>
      </c>
      <c r="T84" s="189">
        <f t="shared" si="62"/>
        <v>0</v>
      </c>
      <c r="U84" s="189">
        <f t="shared" si="62"/>
        <v>0</v>
      </c>
      <c r="V84" s="189">
        <f t="shared" si="62"/>
        <v>0</v>
      </c>
      <c r="W84" s="189">
        <f t="shared" si="62"/>
        <v>0</v>
      </c>
      <c r="X84" s="189">
        <f t="shared" si="62"/>
        <v>0</v>
      </c>
      <c r="Y84" s="189">
        <f t="shared" si="62"/>
        <v>0</v>
      </c>
      <c r="Z84" s="189">
        <f t="shared" si="62"/>
        <v>0</v>
      </c>
      <c r="AA84" s="189">
        <f t="shared" si="62"/>
        <v>0</v>
      </c>
      <c r="AB84" s="189">
        <f t="shared" ref="N84:AC89" si="68">IF(COLUMN()-13=$M84,$D84,0)</f>
        <v>0</v>
      </c>
      <c r="AC84" s="189">
        <f t="shared" si="68"/>
        <v>0</v>
      </c>
      <c r="AD84" s="189">
        <f t="shared" si="63"/>
        <v>0</v>
      </c>
      <c r="AE84" s="189">
        <f t="shared" si="63"/>
        <v>0</v>
      </c>
      <c r="AF84" s="189">
        <f t="shared" si="63"/>
        <v>0</v>
      </c>
      <c r="AG84" s="189">
        <f t="shared" si="63"/>
        <v>0</v>
      </c>
      <c r="AH84" s="189">
        <f t="shared" si="63"/>
        <v>0</v>
      </c>
      <c r="AI84" s="189">
        <f t="shared" si="63"/>
        <v>0</v>
      </c>
      <c r="AJ84" s="189">
        <f t="shared" si="63"/>
        <v>0</v>
      </c>
      <c r="AK84" s="189">
        <f t="shared" si="63"/>
        <v>0</v>
      </c>
      <c r="AL84" s="189">
        <f t="shared" si="63"/>
        <v>0</v>
      </c>
      <c r="AM84" s="189">
        <f t="shared" si="63"/>
        <v>0</v>
      </c>
      <c r="AN84" s="189">
        <f t="shared" si="63"/>
        <v>0</v>
      </c>
      <c r="AO84" s="189">
        <f t="shared" si="63"/>
        <v>0</v>
      </c>
      <c r="AP84" s="189">
        <f t="shared" si="63"/>
        <v>0</v>
      </c>
      <c r="AQ84" s="189">
        <f t="shared" si="63"/>
        <v>0</v>
      </c>
      <c r="AR84" s="189">
        <f t="shared" ref="AD84:AS89" si="69">IF(COLUMN()-13=$M84,$D84,0)</f>
        <v>0</v>
      </c>
      <c r="AS84" s="189">
        <f t="shared" si="69"/>
        <v>0</v>
      </c>
      <c r="AT84" s="189">
        <f t="shared" si="58"/>
        <v>0</v>
      </c>
      <c r="AU84" s="189">
        <f t="shared" si="58"/>
        <v>0</v>
      </c>
      <c r="AV84" s="189">
        <f t="shared" si="58"/>
        <v>0</v>
      </c>
      <c r="AW84" s="189">
        <f t="shared" si="58"/>
        <v>0</v>
      </c>
      <c r="AX84" s="189">
        <f t="shared" si="58"/>
        <v>0</v>
      </c>
      <c r="AY84" s="189">
        <f t="shared" si="58"/>
        <v>0</v>
      </c>
      <c r="AZ84" s="189">
        <f t="shared" si="58"/>
        <v>0</v>
      </c>
      <c r="BA84" s="189">
        <f t="shared" ref="AT84:BA89" si="70">IF(COLUMN()-13=$M84,$D84,0)</f>
        <v>0</v>
      </c>
      <c r="BB84" s="189">
        <f t="shared" ref="BB84:BP90" ca="1" si="71">IF(COLUMN()-53=$M84,INDIRECT(ADDRESS(91,ROW()-46+13,1,1)),0)</f>
        <v>0</v>
      </c>
      <c r="BC84" s="189">
        <f t="shared" ca="1" si="71"/>
        <v>0</v>
      </c>
      <c r="BD84" s="189">
        <f t="shared" ca="1" si="71"/>
        <v>0</v>
      </c>
      <c r="BE84" s="189">
        <f t="shared" ca="1" si="71"/>
        <v>0</v>
      </c>
      <c r="BF84" s="189">
        <f t="shared" ca="1" si="71"/>
        <v>0</v>
      </c>
      <c r="BG84" s="189">
        <f t="shared" ca="1" si="71"/>
        <v>0</v>
      </c>
      <c r="BH84" s="189">
        <f t="shared" ca="1" si="71"/>
        <v>0</v>
      </c>
      <c r="BI84" s="189">
        <f t="shared" ca="1" si="71"/>
        <v>0</v>
      </c>
      <c r="BJ84" s="189">
        <f t="shared" ca="1" si="71"/>
        <v>0</v>
      </c>
      <c r="BK84" s="189">
        <f t="shared" ca="1" si="71"/>
        <v>0</v>
      </c>
      <c r="BL84" s="189">
        <f t="shared" ca="1" si="71"/>
        <v>0</v>
      </c>
      <c r="BM84" s="189">
        <f t="shared" ca="1" si="71"/>
        <v>0</v>
      </c>
      <c r="BN84" s="189">
        <f t="shared" ca="1" si="71"/>
        <v>0</v>
      </c>
      <c r="BO84" s="189">
        <f t="shared" ca="1" si="71"/>
        <v>0</v>
      </c>
      <c r="BP84" s="189">
        <f t="shared" ca="1" si="71"/>
        <v>0</v>
      </c>
      <c r="BQ84" s="189">
        <f t="shared" ca="1" si="67"/>
        <v>0</v>
      </c>
      <c r="BR84" s="189">
        <f t="shared" ca="1" si="66"/>
        <v>0</v>
      </c>
      <c r="BS84" s="189">
        <f t="shared" ca="1" si="66"/>
        <v>0</v>
      </c>
      <c r="BT84" s="189">
        <f t="shared" ca="1" si="66"/>
        <v>0</v>
      </c>
      <c r="BU84" s="189">
        <f t="shared" ca="1" si="66"/>
        <v>0</v>
      </c>
      <c r="BV84" s="189">
        <f t="shared" ca="1" si="66"/>
        <v>0</v>
      </c>
      <c r="BW84" s="189">
        <f t="shared" ca="1" si="66"/>
        <v>0</v>
      </c>
      <c r="BX84" s="189">
        <f t="shared" ca="1" si="66"/>
        <v>0</v>
      </c>
      <c r="BY84" s="189">
        <f t="shared" ca="1" si="66"/>
        <v>0</v>
      </c>
      <c r="BZ84" s="189">
        <f t="shared" ca="1" si="66"/>
        <v>0</v>
      </c>
      <c r="CA84" s="189">
        <f t="shared" ca="1" si="66"/>
        <v>0</v>
      </c>
      <c r="CB84" s="189">
        <f t="shared" ca="1" si="66"/>
        <v>0</v>
      </c>
      <c r="CC84" s="189">
        <f t="shared" ca="1" si="66"/>
        <v>0</v>
      </c>
      <c r="CD84" s="189">
        <f t="shared" ca="1" si="66"/>
        <v>0</v>
      </c>
      <c r="CE84" s="189">
        <f t="shared" ca="1" si="66"/>
        <v>0</v>
      </c>
      <c r="CF84" s="189">
        <f t="shared" ca="1" si="66"/>
        <v>0</v>
      </c>
      <c r="CG84" s="189">
        <f t="shared" ca="1" si="66"/>
        <v>0</v>
      </c>
      <c r="CH84" s="189">
        <f t="shared" ca="1" si="65"/>
        <v>0</v>
      </c>
      <c r="CI84" s="189">
        <f t="shared" ca="1" si="65"/>
        <v>0</v>
      </c>
      <c r="CJ84" s="189">
        <f t="shared" ca="1" si="65"/>
        <v>0</v>
      </c>
      <c r="CK84" s="189">
        <f t="shared" ca="1" si="65"/>
        <v>0</v>
      </c>
      <c r="CL84" s="189">
        <f t="shared" ca="1" si="65"/>
        <v>0</v>
      </c>
      <c r="CM84" s="189">
        <f t="shared" ca="1" si="65"/>
        <v>0</v>
      </c>
      <c r="CN84" s="189">
        <f t="shared" ca="1" si="65"/>
        <v>0</v>
      </c>
      <c r="CO84" s="189">
        <f t="shared" ca="1" si="65"/>
        <v>0</v>
      </c>
    </row>
    <row r="85" spans="1:93" ht="15">
      <c r="A85" s="252" t="str">
        <f t="shared" si="53"/>
        <v>Strang39</v>
      </c>
      <c r="B85" s="252"/>
      <c r="C85" s="252"/>
      <c r="D85">
        <f t="shared" ca="1" si="54"/>
        <v>0</v>
      </c>
      <c r="M85" s="31"/>
      <c r="N85" s="189">
        <f t="shared" si="68"/>
        <v>0</v>
      </c>
      <c r="O85" s="189">
        <f t="shared" si="68"/>
        <v>0</v>
      </c>
      <c r="P85" s="189">
        <f t="shared" si="68"/>
        <v>0</v>
      </c>
      <c r="Q85" s="189">
        <f t="shared" si="68"/>
        <v>0</v>
      </c>
      <c r="R85" s="189">
        <f t="shared" si="68"/>
        <v>0</v>
      </c>
      <c r="S85" s="189">
        <f t="shared" si="68"/>
        <v>0</v>
      </c>
      <c r="T85" s="189">
        <f t="shared" si="68"/>
        <v>0</v>
      </c>
      <c r="U85" s="189">
        <f t="shared" si="68"/>
        <v>0</v>
      </c>
      <c r="V85" s="189">
        <f t="shared" si="68"/>
        <v>0</v>
      </c>
      <c r="W85" s="189">
        <f t="shared" si="68"/>
        <v>0</v>
      </c>
      <c r="X85" s="189">
        <f t="shared" si="68"/>
        <v>0</v>
      </c>
      <c r="Y85" s="189">
        <f t="shared" si="68"/>
        <v>0</v>
      </c>
      <c r="Z85" s="189">
        <f t="shared" si="68"/>
        <v>0</v>
      </c>
      <c r="AA85" s="189">
        <f t="shared" si="68"/>
        <v>0</v>
      </c>
      <c r="AB85" s="189">
        <f t="shared" si="68"/>
        <v>0</v>
      </c>
      <c r="AC85" s="189">
        <f t="shared" si="68"/>
        <v>0</v>
      </c>
      <c r="AD85" s="189">
        <f t="shared" si="69"/>
        <v>0</v>
      </c>
      <c r="AE85" s="189">
        <f t="shared" si="69"/>
        <v>0</v>
      </c>
      <c r="AF85" s="189">
        <f t="shared" si="69"/>
        <v>0</v>
      </c>
      <c r="AG85" s="189">
        <f t="shared" si="69"/>
        <v>0</v>
      </c>
      <c r="AH85" s="189">
        <f t="shared" si="69"/>
        <v>0</v>
      </c>
      <c r="AI85" s="189">
        <f t="shared" si="69"/>
        <v>0</v>
      </c>
      <c r="AJ85" s="189">
        <f t="shared" si="69"/>
        <v>0</v>
      </c>
      <c r="AK85" s="189">
        <f t="shared" si="69"/>
        <v>0</v>
      </c>
      <c r="AL85" s="189">
        <f t="shared" si="69"/>
        <v>0</v>
      </c>
      <c r="AM85" s="189">
        <f t="shared" si="69"/>
        <v>0</v>
      </c>
      <c r="AN85" s="189">
        <f t="shared" si="69"/>
        <v>0</v>
      </c>
      <c r="AO85" s="189">
        <f t="shared" si="69"/>
        <v>0</v>
      </c>
      <c r="AP85" s="189">
        <f t="shared" si="69"/>
        <v>0</v>
      </c>
      <c r="AQ85" s="189">
        <f t="shared" si="69"/>
        <v>0</v>
      </c>
      <c r="AR85" s="189">
        <f t="shared" si="69"/>
        <v>0</v>
      </c>
      <c r="AS85" s="189">
        <f t="shared" si="69"/>
        <v>0</v>
      </c>
      <c r="AT85" s="189">
        <f t="shared" si="70"/>
        <v>0</v>
      </c>
      <c r="AU85" s="189">
        <f t="shared" si="70"/>
        <v>0</v>
      </c>
      <c r="AV85" s="189">
        <f t="shared" si="70"/>
        <v>0</v>
      </c>
      <c r="AW85" s="189">
        <f t="shared" si="70"/>
        <v>0</v>
      </c>
      <c r="AX85" s="189">
        <f t="shared" si="70"/>
        <v>0</v>
      </c>
      <c r="AY85" s="189">
        <f t="shared" si="70"/>
        <v>0</v>
      </c>
      <c r="AZ85" s="189">
        <f t="shared" si="70"/>
        <v>0</v>
      </c>
      <c r="BA85" s="189">
        <f t="shared" si="70"/>
        <v>0</v>
      </c>
      <c r="BB85" s="189">
        <f t="shared" ca="1" si="71"/>
        <v>0</v>
      </c>
      <c r="BC85" s="189">
        <f t="shared" ca="1" si="71"/>
        <v>0</v>
      </c>
      <c r="BD85" s="189">
        <f t="shared" ca="1" si="71"/>
        <v>0</v>
      </c>
      <c r="BE85" s="189">
        <f t="shared" ca="1" si="71"/>
        <v>0</v>
      </c>
      <c r="BF85" s="189">
        <f t="shared" ca="1" si="71"/>
        <v>0</v>
      </c>
      <c r="BG85" s="189">
        <f t="shared" ca="1" si="71"/>
        <v>0</v>
      </c>
      <c r="BH85" s="189">
        <f t="shared" ca="1" si="71"/>
        <v>0</v>
      </c>
      <c r="BI85" s="189">
        <f t="shared" ca="1" si="71"/>
        <v>0</v>
      </c>
      <c r="BJ85" s="189">
        <f t="shared" ca="1" si="71"/>
        <v>0</v>
      </c>
      <c r="BK85" s="189">
        <f t="shared" ca="1" si="71"/>
        <v>0</v>
      </c>
      <c r="BL85" s="189">
        <f t="shared" ca="1" si="71"/>
        <v>0</v>
      </c>
      <c r="BM85" s="189">
        <f t="shared" ca="1" si="71"/>
        <v>0</v>
      </c>
      <c r="BN85" s="189">
        <f t="shared" ca="1" si="71"/>
        <v>0</v>
      </c>
      <c r="BO85" s="189">
        <f t="shared" ca="1" si="71"/>
        <v>0</v>
      </c>
      <c r="BP85" s="189">
        <f t="shared" ca="1" si="71"/>
        <v>0</v>
      </c>
      <c r="BQ85" s="189">
        <f t="shared" ca="1" si="67"/>
        <v>0</v>
      </c>
      <c r="BR85" s="189">
        <f t="shared" ca="1" si="66"/>
        <v>0</v>
      </c>
      <c r="BS85" s="189">
        <f t="shared" ca="1" si="66"/>
        <v>0</v>
      </c>
      <c r="BT85" s="189">
        <f t="shared" ca="1" si="66"/>
        <v>0</v>
      </c>
      <c r="BU85" s="189">
        <f t="shared" ca="1" si="66"/>
        <v>0</v>
      </c>
      <c r="BV85" s="189">
        <f t="shared" ca="1" si="66"/>
        <v>0</v>
      </c>
      <c r="BW85" s="189">
        <f t="shared" ca="1" si="66"/>
        <v>0</v>
      </c>
      <c r="BX85" s="189">
        <f t="shared" ca="1" si="66"/>
        <v>0</v>
      </c>
      <c r="BY85" s="189">
        <f t="shared" ca="1" si="66"/>
        <v>0</v>
      </c>
      <c r="BZ85" s="189">
        <f t="shared" ca="1" si="66"/>
        <v>0</v>
      </c>
      <c r="CA85" s="189">
        <f t="shared" ca="1" si="66"/>
        <v>0</v>
      </c>
      <c r="CB85" s="189">
        <f t="shared" ca="1" si="66"/>
        <v>0</v>
      </c>
      <c r="CC85" s="189">
        <f t="shared" ca="1" si="66"/>
        <v>0</v>
      </c>
      <c r="CD85" s="189">
        <f t="shared" ca="1" si="66"/>
        <v>0</v>
      </c>
      <c r="CE85" s="189">
        <f t="shared" ca="1" si="66"/>
        <v>0</v>
      </c>
      <c r="CF85" s="189">
        <f t="shared" ca="1" si="66"/>
        <v>0</v>
      </c>
      <c r="CG85" s="189">
        <f t="shared" ca="1" si="66"/>
        <v>0</v>
      </c>
      <c r="CH85" s="189">
        <f t="shared" ca="1" si="65"/>
        <v>0</v>
      </c>
      <c r="CI85" s="189">
        <f t="shared" ca="1" si="65"/>
        <v>0</v>
      </c>
      <c r="CJ85" s="189">
        <f t="shared" ca="1" si="65"/>
        <v>0</v>
      </c>
      <c r="CK85" s="189">
        <f t="shared" ca="1" si="65"/>
        <v>0</v>
      </c>
      <c r="CL85" s="189">
        <f t="shared" ca="1" si="65"/>
        <v>0</v>
      </c>
      <c r="CM85" s="189">
        <f t="shared" ca="1" si="65"/>
        <v>0</v>
      </c>
      <c r="CN85" s="189">
        <f t="shared" ca="1" si="65"/>
        <v>0</v>
      </c>
      <c r="CO85" s="189">
        <f t="shared" ca="1" si="65"/>
        <v>0</v>
      </c>
    </row>
    <row r="86" spans="1:93" ht="15">
      <c r="A86" s="252" t="str">
        <f t="shared" si="53"/>
        <v>Strang40</v>
      </c>
      <c r="B86" s="252"/>
      <c r="C86" s="252"/>
      <c r="D86">
        <f t="shared" ca="1" si="54"/>
        <v>0</v>
      </c>
      <c r="M86" s="31"/>
      <c r="N86" s="189">
        <f t="shared" si="68"/>
        <v>0</v>
      </c>
      <c r="O86" s="189">
        <f t="shared" si="68"/>
        <v>0</v>
      </c>
      <c r="P86" s="189">
        <f t="shared" si="68"/>
        <v>0</v>
      </c>
      <c r="Q86" s="189">
        <f t="shared" si="68"/>
        <v>0</v>
      </c>
      <c r="R86" s="189">
        <f t="shared" si="68"/>
        <v>0</v>
      </c>
      <c r="S86" s="189">
        <f t="shared" si="68"/>
        <v>0</v>
      </c>
      <c r="T86" s="189">
        <f t="shared" si="68"/>
        <v>0</v>
      </c>
      <c r="U86" s="189">
        <f t="shared" si="68"/>
        <v>0</v>
      </c>
      <c r="V86" s="189">
        <f t="shared" si="68"/>
        <v>0</v>
      </c>
      <c r="W86" s="189">
        <f t="shared" si="68"/>
        <v>0</v>
      </c>
      <c r="X86" s="189">
        <f t="shared" si="68"/>
        <v>0</v>
      </c>
      <c r="Y86" s="189">
        <f t="shared" si="68"/>
        <v>0</v>
      </c>
      <c r="Z86" s="189">
        <f t="shared" si="68"/>
        <v>0</v>
      </c>
      <c r="AA86" s="189">
        <f t="shared" si="68"/>
        <v>0</v>
      </c>
      <c r="AB86" s="189">
        <f t="shared" si="68"/>
        <v>0</v>
      </c>
      <c r="AC86" s="189">
        <f t="shared" si="68"/>
        <v>0</v>
      </c>
      <c r="AD86" s="189">
        <f t="shared" si="69"/>
        <v>0</v>
      </c>
      <c r="AE86" s="189">
        <f t="shared" si="69"/>
        <v>0</v>
      </c>
      <c r="AF86" s="189">
        <f t="shared" si="69"/>
        <v>0</v>
      </c>
      <c r="AG86" s="189">
        <f t="shared" si="69"/>
        <v>0</v>
      </c>
      <c r="AH86" s="189">
        <f t="shared" si="69"/>
        <v>0</v>
      </c>
      <c r="AI86" s="189">
        <f t="shared" si="69"/>
        <v>0</v>
      </c>
      <c r="AJ86" s="189">
        <f t="shared" si="69"/>
        <v>0</v>
      </c>
      <c r="AK86" s="189">
        <f t="shared" si="69"/>
        <v>0</v>
      </c>
      <c r="AL86" s="189">
        <f t="shared" si="69"/>
        <v>0</v>
      </c>
      <c r="AM86" s="189">
        <f t="shared" si="69"/>
        <v>0</v>
      </c>
      <c r="AN86" s="189">
        <f t="shared" si="69"/>
        <v>0</v>
      </c>
      <c r="AO86" s="189">
        <f t="shared" si="69"/>
        <v>0</v>
      </c>
      <c r="AP86" s="189">
        <f t="shared" si="69"/>
        <v>0</v>
      </c>
      <c r="AQ86" s="189">
        <f t="shared" si="69"/>
        <v>0</v>
      </c>
      <c r="AR86" s="189">
        <f t="shared" si="69"/>
        <v>0</v>
      </c>
      <c r="AS86" s="189">
        <f t="shared" si="69"/>
        <v>0</v>
      </c>
      <c r="AT86" s="189">
        <f t="shared" si="70"/>
        <v>0</v>
      </c>
      <c r="AU86" s="189">
        <f t="shared" si="70"/>
        <v>0</v>
      </c>
      <c r="AV86" s="189">
        <f t="shared" si="70"/>
        <v>0</v>
      </c>
      <c r="AW86" s="189">
        <f t="shared" si="70"/>
        <v>0</v>
      </c>
      <c r="AX86" s="189">
        <f t="shared" si="70"/>
        <v>0</v>
      </c>
      <c r="AY86" s="189">
        <f t="shared" si="70"/>
        <v>0</v>
      </c>
      <c r="AZ86" s="189">
        <f t="shared" si="70"/>
        <v>0</v>
      </c>
      <c r="BA86" s="189">
        <f t="shared" si="70"/>
        <v>0</v>
      </c>
      <c r="BB86" s="189">
        <f t="shared" ca="1" si="71"/>
        <v>0</v>
      </c>
      <c r="BC86" s="189">
        <f t="shared" ca="1" si="71"/>
        <v>0</v>
      </c>
      <c r="BD86" s="189">
        <f t="shared" ca="1" si="71"/>
        <v>0</v>
      </c>
      <c r="BE86" s="189">
        <f t="shared" ca="1" si="71"/>
        <v>0</v>
      </c>
      <c r="BF86" s="189">
        <f t="shared" ca="1" si="71"/>
        <v>0</v>
      </c>
      <c r="BG86" s="189">
        <f t="shared" ca="1" si="71"/>
        <v>0</v>
      </c>
      <c r="BH86" s="189">
        <f t="shared" ca="1" si="71"/>
        <v>0</v>
      </c>
      <c r="BI86" s="189">
        <f t="shared" ca="1" si="71"/>
        <v>0</v>
      </c>
      <c r="BJ86" s="189">
        <f t="shared" ca="1" si="71"/>
        <v>0</v>
      </c>
      <c r="BK86" s="189">
        <f t="shared" ca="1" si="71"/>
        <v>0</v>
      </c>
      <c r="BL86" s="189">
        <f t="shared" ca="1" si="71"/>
        <v>0</v>
      </c>
      <c r="BM86" s="189">
        <f t="shared" ca="1" si="71"/>
        <v>0</v>
      </c>
      <c r="BN86" s="189">
        <f t="shared" ca="1" si="71"/>
        <v>0</v>
      </c>
      <c r="BO86" s="189">
        <f t="shared" ca="1" si="71"/>
        <v>0</v>
      </c>
      <c r="BP86" s="189">
        <f t="shared" ca="1" si="71"/>
        <v>0</v>
      </c>
      <c r="BQ86" s="189">
        <f t="shared" ca="1" si="67"/>
        <v>0</v>
      </c>
      <c r="BR86" s="189">
        <f t="shared" ca="1" si="66"/>
        <v>0</v>
      </c>
      <c r="BS86" s="189">
        <f t="shared" ca="1" si="66"/>
        <v>0</v>
      </c>
      <c r="BT86" s="189">
        <f t="shared" ca="1" si="66"/>
        <v>0</v>
      </c>
      <c r="BU86" s="189">
        <f t="shared" ca="1" si="66"/>
        <v>0</v>
      </c>
      <c r="BV86" s="189">
        <f t="shared" ca="1" si="66"/>
        <v>0</v>
      </c>
      <c r="BW86" s="189">
        <f t="shared" ca="1" si="66"/>
        <v>0</v>
      </c>
      <c r="BX86" s="189">
        <f t="shared" ca="1" si="66"/>
        <v>0</v>
      </c>
      <c r="BY86" s="189">
        <f t="shared" ca="1" si="66"/>
        <v>0</v>
      </c>
      <c r="BZ86" s="189">
        <f t="shared" ca="1" si="66"/>
        <v>0</v>
      </c>
      <c r="CA86" s="189">
        <f t="shared" ca="1" si="66"/>
        <v>0</v>
      </c>
      <c r="CB86" s="189">
        <f t="shared" ca="1" si="66"/>
        <v>0</v>
      </c>
      <c r="CC86" s="189">
        <f t="shared" ca="1" si="66"/>
        <v>0</v>
      </c>
      <c r="CD86" s="189">
        <f t="shared" ca="1" si="66"/>
        <v>0</v>
      </c>
      <c r="CE86" s="189">
        <f t="shared" ca="1" si="66"/>
        <v>0</v>
      </c>
      <c r="CF86" s="189">
        <f t="shared" ca="1" si="66"/>
        <v>0</v>
      </c>
      <c r="CG86" s="189">
        <f t="shared" ca="1" si="66"/>
        <v>0</v>
      </c>
      <c r="CH86" s="189">
        <f t="shared" ca="1" si="65"/>
        <v>0</v>
      </c>
      <c r="CI86" s="189">
        <f t="shared" ca="1" si="65"/>
        <v>0</v>
      </c>
      <c r="CJ86" s="189">
        <f t="shared" ca="1" si="65"/>
        <v>0</v>
      </c>
      <c r="CK86" s="189">
        <f t="shared" ca="1" si="65"/>
        <v>0</v>
      </c>
      <c r="CL86" s="189">
        <f t="shared" ca="1" si="65"/>
        <v>0</v>
      </c>
      <c r="CM86" s="189">
        <f t="shared" ca="1" si="65"/>
        <v>0</v>
      </c>
      <c r="CN86" s="189">
        <f t="shared" ca="1" si="65"/>
        <v>0</v>
      </c>
      <c r="CO86" s="189">
        <f t="shared" ca="1" si="65"/>
        <v>0</v>
      </c>
    </row>
    <row r="87" spans="1:93" ht="15">
      <c r="A87" s="252" t="str">
        <f t="shared" si="53"/>
        <v>Strang41</v>
      </c>
      <c r="B87" s="252"/>
      <c r="C87" s="252"/>
      <c r="D87">
        <f t="shared" ca="1" si="54"/>
        <v>0</v>
      </c>
      <c r="M87" s="31"/>
      <c r="N87" s="189">
        <f t="shared" si="68"/>
        <v>0</v>
      </c>
      <c r="O87" s="189">
        <f t="shared" si="68"/>
        <v>0</v>
      </c>
      <c r="P87" s="189">
        <f t="shared" si="68"/>
        <v>0</v>
      </c>
      <c r="Q87" s="189">
        <f t="shared" si="68"/>
        <v>0</v>
      </c>
      <c r="R87" s="189">
        <f t="shared" si="68"/>
        <v>0</v>
      </c>
      <c r="S87" s="189">
        <f t="shared" si="68"/>
        <v>0</v>
      </c>
      <c r="T87" s="189">
        <f t="shared" si="68"/>
        <v>0</v>
      </c>
      <c r="U87" s="189">
        <f t="shared" si="68"/>
        <v>0</v>
      </c>
      <c r="V87" s="189">
        <f t="shared" si="68"/>
        <v>0</v>
      </c>
      <c r="W87" s="189">
        <f t="shared" si="68"/>
        <v>0</v>
      </c>
      <c r="X87" s="189">
        <f t="shared" si="68"/>
        <v>0</v>
      </c>
      <c r="Y87" s="189">
        <f t="shared" si="68"/>
        <v>0</v>
      </c>
      <c r="Z87" s="189">
        <f t="shared" si="68"/>
        <v>0</v>
      </c>
      <c r="AA87" s="189">
        <f t="shared" si="68"/>
        <v>0</v>
      </c>
      <c r="AB87" s="189">
        <f t="shared" si="68"/>
        <v>0</v>
      </c>
      <c r="AC87" s="189">
        <f t="shared" si="68"/>
        <v>0</v>
      </c>
      <c r="AD87" s="189">
        <f t="shared" si="69"/>
        <v>0</v>
      </c>
      <c r="AE87" s="189">
        <f t="shared" si="69"/>
        <v>0</v>
      </c>
      <c r="AF87" s="189">
        <f t="shared" si="69"/>
        <v>0</v>
      </c>
      <c r="AG87" s="189">
        <f t="shared" si="69"/>
        <v>0</v>
      </c>
      <c r="AH87" s="189">
        <f t="shared" si="69"/>
        <v>0</v>
      </c>
      <c r="AI87" s="189">
        <f t="shared" si="69"/>
        <v>0</v>
      </c>
      <c r="AJ87" s="189">
        <f t="shared" si="69"/>
        <v>0</v>
      </c>
      <c r="AK87" s="189">
        <f t="shared" si="69"/>
        <v>0</v>
      </c>
      <c r="AL87" s="189">
        <f t="shared" si="69"/>
        <v>0</v>
      </c>
      <c r="AM87" s="189">
        <f t="shared" si="69"/>
        <v>0</v>
      </c>
      <c r="AN87" s="189">
        <f t="shared" si="69"/>
        <v>0</v>
      </c>
      <c r="AO87" s="189">
        <f t="shared" si="69"/>
        <v>0</v>
      </c>
      <c r="AP87" s="189">
        <f t="shared" si="69"/>
        <v>0</v>
      </c>
      <c r="AQ87" s="189">
        <f t="shared" si="69"/>
        <v>0</v>
      </c>
      <c r="AR87" s="189">
        <f t="shared" si="69"/>
        <v>0</v>
      </c>
      <c r="AS87" s="189">
        <f t="shared" si="69"/>
        <v>0</v>
      </c>
      <c r="AT87" s="189">
        <f t="shared" si="70"/>
        <v>0</v>
      </c>
      <c r="AU87" s="189">
        <f t="shared" si="70"/>
        <v>0</v>
      </c>
      <c r="AV87" s="189">
        <f t="shared" si="70"/>
        <v>0</v>
      </c>
      <c r="AW87" s="189">
        <f t="shared" si="70"/>
        <v>0</v>
      </c>
      <c r="AX87" s="189">
        <f t="shared" si="70"/>
        <v>0</v>
      </c>
      <c r="AY87" s="189">
        <f t="shared" si="70"/>
        <v>0</v>
      </c>
      <c r="AZ87" s="189">
        <f t="shared" si="70"/>
        <v>0</v>
      </c>
      <c r="BA87" s="189">
        <f t="shared" si="70"/>
        <v>0</v>
      </c>
      <c r="BB87" s="189">
        <f t="shared" ca="1" si="71"/>
        <v>0</v>
      </c>
      <c r="BC87" s="189">
        <f t="shared" ca="1" si="71"/>
        <v>0</v>
      </c>
      <c r="BD87" s="189">
        <f t="shared" ca="1" si="71"/>
        <v>0</v>
      </c>
      <c r="BE87" s="189">
        <f t="shared" ca="1" si="71"/>
        <v>0</v>
      </c>
      <c r="BF87" s="189">
        <f t="shared" ca="1" si="71"/>
        <v>0</v>
      </c>
      <c r="BG87" s="189">
        <f t="shared" ca="1" si="71"/>
        <v>0</v>
      </c>
      <c r="BH87" s="189">
        <f t="shared" ca="1" si="71"/>
        <v>0</v>
      </c>
      <c r="BI87" s="189">
        <f t="shared" ca="1" si="71"/>
        <v>0</v>
      </c>
      <c r="BJ87" s="189">
        <f t="shared" ca="1" si="71"/>
        <v>0</v>
      </c>
      <c r="BK87" s="189">
        <f t="shared" ca="1" si="71"/>
        <v>0</v>
      </c>
      <c r="BL87" s="189">
        <f t="shared" ca="1" si="71"/>
        <v>0</v>
      </c>
      <c r="BM87" s="189">
        <f t="shared" ca="1" si="71"/>
        <v>0</v>
      </c>
      <c r="BN87" s="189">
        <f t="shared" ca="1" si="71"/>
        <v>0</v>
      </c>
      <c r="BO87" s="189">
        <f t="shared" ca="1" si="71"/>
        <v>0</v>
      </c>
      <c r="BP87" s="189">
        <f t="shared" ca="1" si="71"/>
        <v>0</v>
      </c>
      <c r="BQ87" s="189">
        <f t="shared" ca="1" si="67"/>
        <v>0</v>
      </c>
      <c r="BR87" s="189">
        <f t="shared" ca="1" si="66"/>
        <v>0</v>
      </c>
      <c r="BS87" s="189">
        <f t="shared" ca="1" si="66"/>
        <v>0</v>
      </c>
      <c r="BT87" s="189">
        <f t="shared" ca="1" si="66"/>
        <v>0</v>
      </c>
      <c r="BU87" s="189">
        <f t="shared" ca="1" si="66"/>
        <v>0</v>
      </c>
      <c r="BV87" s="189">
        <f t="shared" ca="1" si="66"/>
        <v>0</v>
      </c>
      <c r="BW87" s="189">
        <f t="shared" ca="1" si="66"/>
        <v>0</v>
      </c>
      <c r="BX87" s="189">
        <f t="shared" ca="1" si="66"/>
        <v>0</v>
      </c>
      <c r="BY87" s="189">
        <f t="shared" ca="1" si="66"/>
        <v>0</v>
      </c>
      <c r="BZ87" s="189">
        <f t="shared" ca="1" si="66"/>
        <v>0</v>
      </c>
      <c r="CA87" s="189">
        <f t="shared" ca="1" si="66"/>
        <v>0</v>
      </c>
      <c r="CB87" s="189">
        <f t="shared" ca="1" si="66"/>
        <v>0</v>
      </c>
      <c r="CC87" s="189">
        <f t="shared" ca="1" si="66"/>
        <v>0</v>
      </c>
      <c r="CD87" s="189">
        <f t="shared" ca="1" si="66"/>
        <v>0</v>
      </c>
      <c r="CE87" s="189">
        <f t="shared" ca="1" si="66"/>
        <v>0</v>
      </c>
      <c r="CF87" s="189">
        <f t="shared" ca="1" si="66"/>
        <v>0</v>
      </c>
      <c r="CG87" s="189">
        <f t="shared" ca="1" si="66"/>
        <v>0</v>
      </c>
      <c r="CH87" s="189">
        <f t="shared" ca="1" si="65"/>
        <v>0</v>
      </c>
      <c r="CI87" s="189">
        <f t="shared" ca="1" si="65"/>
        <v>0</v>
      </c>
      <c r="CJ87" s="189">
        <f t="shared" ca="1" si="65"/>
        <v>0</v>
      </c>
      <c r="CK87" s="189">
        <f t="shared" ca="1" si="65"/>
        <v>0</v>
      </c>
      <c r="CL87" s="189">
        <f t="shared" ca="1" si="65"/>
        <v>0</v>
      </c>
      <c r="CM87" s="189">
        <f t="shared" ca="1" si="65"/>
        <v>0</v>
      </c>
      <c r="CN87" s="189">
        <f t="shared" ca="1" si="65"/>
        <v>0</v>
      </c>
      <c r="CO87" s="189">
        <f t="shared" ca="1" si="65"/>
        <v>0</v>
      </c>
    </row>
    <row r="88" spans="1:93" ht="15">
      <c r="A88" s="252" t="str">
        <f t="shared" si="53"/>
        <v>Strang42</v>
      </c>
      <c r="B88" s="252"/>
      <c r="C88" s="252"/>
      <c r="D88">
        <f t="shared" ca="1" si="54"/>
        <v>0</v>
      </c>
      <c r="M88" s="31"/>
      <c r="N88" s="189">
        <f t="shared" si="68"/>
        <v>0</v>
      </c>
      <c r="O88" s="189">
        <f t="shared" si="68"/>
        <v>0</v>
      </c>
      <c r="P88" s="189">
        <f t="shared" si="68"/>
        <v>0</v>
      </c>
      <c r="Q88" s="189">
        <f t="shared" si="68"/>
        <v>0</v>
      </c>
      <c r="R88" s="189">
        <f t="shared" si="68"/>
        <v>0</v>
      </c>
      <c r="S88" s="189">
        <f t="shared" si="68"/>
        <v>0</v>
      </c>
      <c r="T88" s="189">
        <f t="shared" si="68"/>
        <v>0</v>
      </c>
      <c r="U88" s="189">
        <f t="shared" si="68"/>
        <v>0</v>
      </c>
      <c r="V88" s="189">
        <f t="shared" si="68"/>
        <v>0</v>
      </c>
      <c r="W88" s="189">
        <f t="shared" si="68"/>
        <v>0</v>
      </c>
      <c r="X88" s="189">
        <f t="shared" si="68"/>
        <v>0</v>
      </c>
      <c r="Y88" s="189">
        <f t="shared" si="68"/>
        <v>0</v>
      </c>
      <c r="Z88" s="189">
        <f t="shared" si="68"/>
        <v>0</v>
      </c>
      <c r="AA88" s="189">
        <f t="shared" si="68"/>
        <v>0</v>
      </c>
      <c r="AB88" s="189">
        <f t="shared" si="68"/>
        <v>0</v>
      </c>
      <c r="AC88" s="189">
        <f t="shared" si="68"/>
        <v>0</v>
      </c>
      <c r="AD88" s="189">
        <f t="shared" si="69"/>
        <v>0</v>
      </c>
      <c r="AE88" s="189">
        <f t="shared" si="69"/>
        <v>0</v>
      </c>
      <c r="AF88" s="189">
        <f t="shared" si="69"/>
        <v>0</v>
      </c>
      <c r="AG88" s="189">
        <f t="shared" si="69"/>
        <v>0</v>
      </c>
      <c r="AH88" s="189">
        <f t="shared" si="69"/>
        <v>0</v>
      </c>
      <c r="AI88" s="189">
        <f t="shared" si="69"/>
        <v>0</v>
      </c>
      <c r="AJ88" s="189">
        <f t="shared" si="69"/>
        <v>0</v>
      </c>
      <c r="AK88" s="189">
        <f t="shared" si="69"/>
        <v>0</v>
      </c>
      <c r="AL88" s="189">
        <f t="shared" si="69"/>
        <v>0</v>
      </c>
      <c r="AM88" s="189">
        <f t="shared" si="69"/>
        <v>0</v>
      </c>
      <c r="AN88" s="189">
        <f t="shared" si="69"/>
        <v>0</v>
      </c>
      <c r="AO88" s="189">
        <f t="shared" si="69"/>
        <v>0</v>
      </c>
      <c r="AP88" s="189">
        <f t="shared" si="69"/>
        <v>0</v>
      </c>
      <c r="AQ88" s="189">
        <f t="shared" si="69"/>
        <v>0</v>
      </c>
      <c r="AR88" s="189">
        <f t="shared" si="69"/>
        <v>0</v>
      </c>
      <c r="AS88" s="189">
        <f t="shared" si="69"/>
        <v>0</v>
      </c>
      <c r="AT88" s="189">
        <f t="shared" si="70"/>
        <v>0</v>
      </c>
      <c r="AU88" s="189">
        <f t="shared" si="70"/>
        <v>0</v>
      </c>
      <c r="AV88" s="189">
        <f t="shared" si="70"/>
        <v>0</v>
      </c>
      <c r="AW88" s="189">
        <f t="shared" si="70"/>
        <v>0</v>
      </c>
      <c r="AX88" s="189">
        <f t="shared" si="70"/>
        <v>0</v>
      </c>
      <c r="AY88" s="189">
        <f t="shared" si="70"/>
        <v>0</v>
      </c>
      <c r="AZ88" s="189">
        <f t="shared" si="70"/>
        <v>0</v>
      </c>
      <c r="BA88" s="189">
        <f t="shared" si="70"/>
        <v>0</v>
      </c>
      <c r="BB88" s="189">
        <f t="shared" ca="1" si="71"/>
        <v>0</v>
      </c>
      <c r="BC88" s="189">
        <f t="shared" ca="1" si="71"/>
        <v>0</v>
      </c>
      <c r="BD88" s="189">
        <f t="shared" ca="1" si="71"/>
        <v>0</v>
      </c>
      <c r="BE88" s="189">
        <f t="shared" ca="1" si="71"/>
        <v>0</v>
      </c>
      <c r="BF88" s="189">
        <f t="shared" ca="1" si="71"/>
        <v>0</v>
      </c>
      <c r="BG88" s="189">
        <f t="shared" ca="1" si="71"/>
        <v>0</v>
      </c>
      <c r="BH88" s="189">
        <f t="shared" ca="1" si="71"/>
        <v>0</v>
      </c>
      <c r="BI88" s="189">
        <f t="shared" ca="1" si="71"/>
        <v>0</v>
      </c>
      <c r="BJ88" s="189">
        <f t="shared" ca="1" si="71"/>
        <v>0</v>
      </c>
      <c r="BK88" s="189">
        <f t="shared" ca="1" si="71"/>
        <v>0</v>
      </c>
      <c r="BL88" s="189">
        <f t="shared" ca="1" si="71"/>
        <v>0</v>
      </c>
      <c r="BM88" s="189">
        <f t="shared" ca="1" si="71"/>
        <v>0</v>
      </c>
      <c r="BN88" s="189">
        <f t="shared" ca="1" si="71"/>
        <v>0</v>
      </c>
      <c r="BO88" s="189">
        <f t="shared" ca="1" si="71"/>
        <v>0</v>
      </c>
      <c r="BP88" s="189">
        <f t="shared" ca="1" si="71"/>
        <v>0</v>
      </c>
      <c r="BQ88" s="189">
        <f t="shared" ca="1" si="67"/>
        <v>0</v>
      </c>
      <c r="BR88" s="189">
        <f t="shared" ca="1" si="66"/>
        <v>0</v>
      </c>
      <c r="BS88" s="189">
        <f t="shared" ca="1" si="66"/>
        <v>0</v>
      </c>
      <c r="BT88" s="189">
        <f t="shared" ca="1" si="66"/>
        <v>0</v>
      </c>
      <c r="BU88" s="189">
        <f t="shared" ca="1" si="66"/>
        <v>0</v>
      </c>
      <c r="BV88" s="189">
        <f t="shared" ca="1" si="66"/>
        <v>0</v>
      </c>
      <c r="BW88" s="189">
        <f t="shared" ca="1" si="66"/>
        <v>0</v>
      </c>
      <c r="BX88" s="189">
        <f t="shared" ca="1" si="66"/>
        <v>0</v>
      </c>
      <c r="BY88" s="189">
        <f t="shared" ca="1" si="66"/>
        <v>0</v>
      </c>
      <c r="BZ88" s="189">
        <f t="shared" ca="1" si="66"/>
        <v>0</v>
      </c>
      <c r="CA88" s="189">
        <f t="shared" ca="1" si="66"/>
        <v>0</v>
      </c>
      <c r="CB88" s="189">
        <f t="shared" ca="1" si="66"/>
        <v>0</v>
      </c>
      <c r="CC88" s="189">
        <f t="shared" ca="1" si="66"/>
        <v>0</v>
      </c>
      <c r="CD88" s="189">
        <f t="shared" ca="1" si="66"/>
        <v>0</v>
      </c>
      <c r="CE88" s="189">
        <f t="shared" ca="1" si="66"/>
        <v>0</v>
      </c>
      <c r="CF88" s="189">
        <f t="shared" ca="1" si="66"/>
        <v>0</v>
      </c>
      <c r="CG88" s="189">
        <f t="shared" ca="1" si="66"/>
        <v>0</v>
      </c>
      <c r="CH88" s="189">
        <f t="shared" ca="1" si="65"/>
        <v>0</v>
      </c>
      <c r="CI88" s="189">
        <f t="shared" ca="1" si="65"/>
        <v>0</v>
      </c>
      <c r="CJ88" s="189">
        <f t="shared" ca="1" si="65"/>
        <v>0</v>
      </c>
      <c r="CK88" s="189">
        <f t="shared" ca="1" si="65"/>
        <v>0</v>
      </c>
      <c r="CL88" s="189">
        <f t="shared" ca="1" si="65"/>
        <v>0</v>
      </c>
      <c r="CM88" s="189">
        <f t="shared" ca="1" si="65"/>
        <v>0</v>
      </c>
      <c r="CN88" s="189">
        <f t="shared" ca="1" si="65"/>
        <v>0</v>
      </c>
      <c r="CO88" s="189">
        <f t="shared" ca="1" si="65"/>
        <v>0</v>
      </c>
    </row>
    <row r="89" spans="1:93" ht="15">
      <c r="A89" s="252" t="str">
        <f t="shared" si="53"/>
        <v>Strang43</v>
      </c>
      <c r="B89" s="252"/>
      <c r="C89" s="252"/>
      <c r="D89">
        <f t="shared" ca="1" si="54"/>
        <v>0</v>
      </c>
      <c r="M89" s="31"/>
      <c r="N89" s="189">
        <f t="shared" si="68"/>
        <v>0</v>
      </c>
      <c r="O89" s="189">
        <f t="shared" si="68"/>
        <v>0</v>
      </c>
      <c r="P89" s="189">
        <f t="shared" si="68"/>
        <v>0</v>
      </c>
      <c r="Q89" s="189">
        <f t="shared" si="68"/>
        <v>0</v>
      </c>
      <c r="R89" s="189">
        <f t="shared" si="68"/>
        <v>0</v>
      </c>
      <c r="S89" s="189">
        <f t="shared" si="68"/>
        <v>0</v>
      </c>
      <c r="T89" s="189">
        <f t="shared" si="68"/>
        <v>0</v>
      </c>
      <c r="U89" s="189">
        <f t="shared" si="68"/>
        <v>0</v>
      </c>
      <c r="V89" s="189">
        <f t="shared" si="68"/>
        <v>0</v>
      </c>
      <c r="W89" s="189">
        <f t="shared" si="68"/>
        <v>0</v>
      </c>
      <c r="X89" s="189">
        <f t="shared" si="68"/>
        <v>0</v>
      </c>
      <c r="Y89" s="189">
        <f t="shared" si="68"/>
        <v>0</v>
      </c>
      <c r="Z89" s="189">
        <f t="shared" si="68"/>
        <v>0</v>
      </c>
      <c r="AA89" s="189">
        <f t="shared" si="68"/>
        <v>0</v>
      </c>
      <c r="AB89" s="189">
        <f t="shared" si="68"/>
        <v>0</v>
      </c>
      <c r="AC89" s="189">
        <f t="shared" si="68"/>
        <v>0</v>
      </c>
      <c r="AD89" s="189">
        <f t="shared" si="69"/>
        <v>0</v>
      </c>
      <c r="AE89" s="189">
        <f t="shared" si="69"/>
        <v>0</v>
      </c>
      <c r="AF89" s="189">
        <f t="shared" si="69"/>
        <v>0</v>
      </c>
      <c r="AG89" s="189">
        <f t="shared" si="69"/>
        <v>0</v>
      </c>
      <c r="AH89" s="189">
        <f t="shared" si="69"/>
        <v>0</v>
      </c>
      <c r="AI89" s="189">
        <f t="shared" si="69"/>
        <v>0</v>
      </c>
      <c r="AJ89" s="189">
        <f t="shared" si="69"/>
        <v>0</v>
      </c>
      <c r="AK89" s="189">
        <f t="shared" si="69"/>
        <v>0</v>
      </c>
      <c r="AL89" s="189">
        <f t="shared" si="69"/>
        <v>0</v>
      </c>
      <c r="AM89" s="189">
        <f t="shared" si="69"/>
        <v>0</v>
      </c>
      <c r="AN89" s="189">
        <f t="shared" si="69"/>
        <v>0</v>
      </c>
      <c r="AO89" s="189">
        <f t="shared" si="69"/>
        <v>0</v>
      </c>
      <c r="AP89" s="189">
        <f t="shared" si="69"/>
        <v>0</v>
      </c>
      <c r="AQ89" s="189">
        <f t="shared" si="69"/>
        <v>0</v>
      </c>
      <c r="AR89" s="189">
        <f t="shared" si="69"/>
        <v>0</v>
      </c>
      <c r="AS89" s="189">
        <f t="shared" si="69"/>
        <v>0</v>
      </c>
      <c r="AT89" s="189">
        <f t="shared" si="70"/>
        <v>0</v>
      </c>
      <c r="AU89" s="189">
        <f t="shared" si="70"/>
        <v>0</v>
      </c>
      <c r="AV89" s="189">
        <f t="shared" si="70"/>
        <v>0</v>
      </c>
      <c r="AW89" s="189">
        <f t="shared" si="70"/>
        <v>0</v>
      </c>
      <c r="AX89" s="189">
        <f t="shared" si="70"/>
        <v>0</v>
      </c>
      <c r="AY89" s="189">
        <f t="shared" si="70"/>
        <v>0</v>
      </c>
      <c r="AZ89" s="189">
        <f t="shared" si="70"/>
        <v>0</v>
      </c>
      <c r="BA89" s="189">
        <f t="shared" si="70"/>
        <v>0</v>
      </c>
      <c r="BB89" s="189">
        <f t="shared" ca="1" si="71"/>
        <v>0</v>
      </c>
      <c r="BC89" s="189">
        <f t="shared" ca="1" si="71"/>
        <v>0</v>
      </c>
      <c r="BD89" s="189">
        <f t="shared" ca="1" si="71"/>
        <v>0</v>
      </c>
      <c r="BE89" s="189">
        <f t="shared" ca="1" si="71"/>
        <v>0</v>
      </c>
      <c r="BF89" s="189">
        <f t="shared" ca="1" si="71"/>
        <v>0</v>
      </c>
      <c r="BG89" s="189">
        <f t="shared" ca="1" si="71"/>
        <v>0</v>
      </c>
      <c r="BH89" s="189">
        <f t="shared" ca="1" si="71"/>
        <v>0</v>
      </c>
      <c r="BI89" s="189">
        <f t="shared" ca="1" si="71"/>
        <v>0</v>
      </c>
      <c r="BJ89" s="189">
        <f t="shared" ca="1" si="71"/>
        <v>0</v>
      </c>
      <c r="BK89" s="189">
        <f t="shared" ca="1" si="71"/>
        <v>0</v>
      </c>
      <c r="BL89" s="189">
        <f t="shared" ca="1" si="71"/>
        <v>0</v>
      </c>
      <c r="BM89" s="189">
        <f t="shared" ca="1" si="71"/>
        <v>0</v>
      </c>
      <c r="BN89" s="189">
        <f t="shared" ca="1" si="71"/>
        <v>0</v>
      </c>
      <c r="BO89" s="189">
        <f t="shared" ca="1" si="71"/>
        <v>0</v>
      </c>
      <c r="BP89" s="189">
        <f t="shared" ca="1" si="71"/>
        <v>0</v>
      </c>
      <c r="BQ89" s="189">
        <f t="shared" ca="1" si="67"/>
        <v>0</v>
      </c>
      <c r="BR89" s="189">
        <f t="shared" ca="1" si="66"/>
        <v>0</v>
      </c>
      <c r="BS89" s="189">
        <f t="shared" ca="1" si="66"/>
        <v>0</v>
      </c>
      <c r="BT89" s="189">
        <f t="shared" ca="1" si="66"/>
        <v>0</v>
      </c>
      <c r="BU89" s="189">
        <f t="shared" ca="1" si="66"/>
        <v>0</v>
      </c>
      <c r="BV89" s="189">
        <f t="shared" ca="1" si="66"/>
        <v>0</v>
      </c>
      <c r="BW89" s="189">
        <f t="shared" ca="1" si="66"/>
        <v>0</v>
      </c>
      <c r="BX89" s="189">
        <f t="shared" ca="1" si="66"/>
        <v>0</v>
      </c>
      <c r="BY89" s="189">
        <f t="shared" ca="1" si="66"/>
        <v>0</v>
      </c>
      <c r="BZ89" s="189">
        <f t="shared" ca="1" si="66"/>
        <v>0</v>
      </c>
      <c r="CA89" s="189">
        <f t="shared" ca="1" si="66"/>
        <v>0</v>
      </c>
      <c r="CB89" s="189">
        <f t="shared" ca="1" si="66"/>
        <v>0</v>
      </c>
      <c r="CC89" s="189">
        <f t="shared" ca="1" si="66"/>
        <v>0</v>
      </c>
      <c r="CD89" s="189">
        <f t="shared" ca="1" si="66"/>
        <v>0</v>
      </c>
      <c r="CE89" s="189">
        <f t="shared" ca="1" si="66"/>
        <v>0</v>
      </c>
      <c r="CF89" s="189">
        <f t="shared" ca="1" si="66"/>
        <v>0</v>
      </c>
      <c r="CG89" s="189">
        <f t="shared" ca="1" si="66"/>
        <v>0</v>
      </c>
      <c r="CH89" s="189">
        <f t="shared" ca="1" si="65"/>
        <v>0</v>
      </c>
      <c r="CI89" s="189">
        <f t="shared" ca="1" si="65"/>
        <v>0</v>
      </c>
      <c r="CJ89" s="189">
        <f t="shared" ca="1" si="65"/>
        <v>0</v>
      </c>
      <c r="CK89" s="189">
        <f t="shared" ca="1" si="65"/>
        <v>0</v>
      </c>
      <c r="CL89" s="189">
        <f t="shared" ca="1" si="65"/>
        <v>0</v>
      </c>
      <c r="CM89" s="189">
        <f t="shared" ca="1" si="65"/>
        <v>0</v>
      </c>
      <c r="CN89" s="189">
        <f t="shared" ca="1" si="65"/>
        <v>0</v>
      </c>
      <c r="CO89" s="189">
        <f t="shared" ca="1" si="65"/>
        <v>0</v>
      </c>
    </row>
    <row r="90" spans="1:93">
      <c r="A90" s="251" t="s">
        <v>369</v>
      </c>
      <c r="B90" s="251"/>
      <c r="C90" s="251"/>
      <c r="N90" s="189">
        <f ca="1">SUM(N5:N89)</f>
        <v>15.571399999999997</v>
      </c>
      <c r="O90" s="189">
        <f t="shared" ref="O90:BA90" si="72">SUM(O5:O89)</f>
        <v>0</v>
      </c>
      <c r="P90" s="189">
        <f t="shared" si="72"/>
        <v>0</v>
      </c>
      <c r="Q90" s="189">
        <f t="shared" si="72"/>
        <v>0</v>
      </c>
      <c r="R90" s="189">
        <f t="shared" ca="1" si="72"/>
        <v>15.571399999999997</v>
      </c>
      <c r="S90" s="189">
        <f t="shared" si="72"/>
        <v>0</v>
      </c>
      <c r="T90" s="189">
        <f t="shared" si="72"/>
        <v>0</v>
      </c>
      <c r="U90" s="189">
        <f t="shared" si="72"/>
        <v>0</v>
      </c>
      <c r="V90" s="189">
        <f t="shared" si="72"/>
        <v>0</v>
      </c>
      <c r="W90" s="189">
        <f t="shared" si="72"/>
        <v>0</v>
      </c>
      <c r="X90" s="189">
        <f t="shared" si="72"/>
        <v>0</v>
      </c>
      <c r="Y90" s="189">
        <f t="shared" si="72"/>
        <v>0</v>
      </c>
      <c r="Z90" s="189">
        <f t="shared" si="72"/>
        <v>0</v>
      </c>
      <c r="AA90" s="189">
        <f t="shared" si="72"/>
        <v>0</v>
      </c>
      <c r="AB90" s="189">
        <f t="shared" si="72"/>
        <v>0</v>
      </c>
      <c r="AC90" s="189">
        <f t="shared" si="72"/>
        <v>0</v>
      </c>
      <c r="AD90" s="189">
        <f t="shared" si="72"/>
        <v>0</v>
      </c>
      <c r="AE90" s="189">
        <f t="shared" si="72"/>
        <v>0</v>
      </c>
      <c r="AF90" s="189">
        <f t="shared" si="72"/>
        <v>0</v>
      </c>
      <c r="AG90" s="189">
        <f t="shared" si="72"/>
        <v>0</v>
      </c>
      <c r="AH90" s="189">
        <f t="shared" si="72"/>
        <v>0</v>
      </c>
      <c r="AI90" s="189">
        <f t="shared" si="72"/>
        <v>0</v>
      </c>
      <c r="AJ90" s="189">
        <f t="shared" si="72"/>
        <v>0</v>
      </c>
      <c r="AK90" s="189">
        <f t="shared" si="72"/>
        <v>0</v>
      </c>
      <c r="AL90" s="189">
        <f t="shared" si="72"/>
        <v>0</v>
      </c>
      <c r="AM90" s="189">
        <f t="shared" si="72"/>
        <v>0</v>
      </c>
      <c r="AN90" s="189">
        <f t="shared" si="72"/>
        <v>0</v>
      </c>
      <c r="AO90" s="189">
        <f t="shared" si="72"/>
        <v>0</v>
      </c>
      <c r="AP90" s="189">
        <f t="shared" si="72"/>
        <v>0</v>
      </c>
      <c r="AQ90" s="189">
        <f t="shared" si="72"/>
        <v>0</v>
      </c>
      <c r="AR90" s="189">
        <f t="shared" si="72"/>
        <v>0</v>
      </c>
      <c r="AS90" s="189">
        <f t="shared" si="72"/>
        <v>0</v>
      </c>
      <c r="AT90" s="189">
        <f t="shared" si="72"/>
        <v>0</v>
      </c>
      <c r="AU90" s="189">
        <f t="shared" si="72"/>
        <v>0</v>
      </c>
      <c r="AV90" s="189">
        <f t="shared" si="72"/>
        <v>0</v>
      </c>
      <c r="AW90" s="189">
        <f t="shared" si="72"/>
        <v>0</v>
      </c>
      <c r="AX90" s="189">
        <f t="shared" si="72"/>
        <v>0</v>
      </c>
      <c r="AY90" s="189">
        <f t="shared" si="72"/>
        <v>0</v>
      </c>
      <c r="AZ90" s="189">
        <f t="shared" si="72"/>
        <v>0</v>
      </c>
      <c r="BA90" s="189">
        <f t="shared" si="72"/>
        <v>0</v>
      </c>
      <c r="BB90" s="189">
        <f t="shared" ca="1" si="71"/>
        <v>0</v>
      </c>
      <c r="BC90" s="189">
        <f t="shared" ca="1" si="71"/>
        <v>0</v>
      </c>
      <c r="BD90" s="189">
        <f t="shared" ca="1" si="71"/>
        <v>0</v>
      </c>
      <c r="BE90" s="189">
        <f t="shared" ca="1" si="71"/>
        <v>0</v>
      </c>
      <c r="BF90" s="189">
        <f t="shared" ca="1" si="71"/>
        <v>0</v>
      </c>
      <c r="BG90" s="189">
        <f t="shared" ca="1" si="71"/>
        <v>0</v>
      </c>
      <c r="BH90" s="189">
        <f t="shared" ca="1" si="71"/>
        <v>0</v>
      </c>
      <c r="BI90" s="189">
        <f t="shared" ca="1" si="71"/>
        <v>0</v>
      </c>
      <c r="BJ90" s="189">
        <f t="shared" ca="1" si="71"/>
        <v>0</v>
      </c>
      <c r="BK90" s="189">
        <f t="shared" ca="1" si="71"/>
        <v>0</v>
      </c>
      <c r="BL90" s="189">
        <f t="shared" ca="1" si="71"/>
        <v>0</v>
      </c>
      <c r="BM90" s="189">
        <f t="shared" ca="1" si="71"/>
        <v>0</v>
      </c>
      <c r="BN90" s="189">
        <f t="shared" ca="1" si="71"/>
        <v>0</v>
      </c>
      <c r="BO90" s="189">
        <f t="shared" ca="1" si="71"/>
        <v>0</v>
      </c>
      <c r="BP90" s="189">
        <f t="shared" ca="1" si="71"/>
        <v>0</v>
      </c>
      <c r="BQ90" s="189">
        <f t="shared" ca="1" si="67"/>
        <v>0</v>
      </c>
      <c r="BR90" s="189">
        <f t="shared" ca="1" si="66"/>
        <v>0</v>
      </c>
      <c r="BS90" s="189">
        <f t="shared" ca="1" si="66"/>
        <v>0</v>
      </c>
      <c r="BT90" s="189">
        <f t="shared" ca="1" si="66"/>
        <v>0</v>
      </c>
      <c r="BU90" s="189">
        <f t="shared" ca="1" si="66"/>
        <v>0</v>
      </c>
      <c r="BV90" s="189">
        <f t="shared" ca="1" si="66"/>
        <v>0</v>
      </c>
      <c r="BW90" s="189">
        <f t="shared" ca="1" si="66"/>
        <v>0</v>
      </c>
      <c r="BX90" s="189">
        <f t="shared" ca="1" si="66"/>
        <v>0</v>
      </c>
      <c r="BY90" s="189">
        <f t="shared" ca="1" si="66"/>
        <v>0</v>
      </c>
      <c r="BZ90" s="189">
        <f t="shared" ca="1" si="66"/>
        <v>0</v>
      </c>
      <c r="CA90" s="189">
        <f t="shared" ca="1" si="66"/>
        <v>0</v>
      </c>
      <c r="CB90" s="189">
        <f t="shared" ca="1" si="66"/>
        <v>0</v>
      </c>
      <c r="CC90" s="189">
        <f t="shared" ca="1" si="66"/>
        <v>0</v>
      </c>
      <c r="CD90" s="189">
        <f t="shared" ca="1" si="66"/>
        <v>0</v>
      </c>
      <c r="CE90" s="189">
        <f t="shared" ca="1" si="66"/>
        <v>0</v>
      </c>
      <c r="CF90" s="189">
        <f t="shared" ca="1" si="66"/>
        <v>0</v>
      </c>
      <c r="CG90" s="189">
        <f t="shared" ca="1" si="66"/>
        <v>0</v>
      </c>
      <c r="CH90" s="189">
        <f t="shared" ca="1" si="65"/>
        <v>0</v>
      </c>
      <c r="CI90" s="189">
        <f t="shared" ca="1" si="65"/>
        <v>0</v>
      </c>
      <c r="CJ90" s="189">
        <f t="shared" ca="1" si="65"/>
        <v>0</v>
      </c>
      <c r="CK90" s="189">
        <f t="shared" ca="1" si="65"/>
        <v>0</v>
      </c>
      <c r="CL90" s="189">
        <f t="shared" ca="1" si="65"/>
        <v>0</v>
      </c>
      <c r="CM90" s="189">
        <f t="shared" ca="1" si="65"/>
        <v>0</v>
      </c>
      <c r="CN90" s="189">
        <f t="shared" ca="1" si="65"/>
        <v>0</v>
      </c>
      <c r="CO90" s="189">
        <f t="shared" ca="1" si="65"/>
        <v>0</v>
      </c>
    </row>
    <row r="91" spans="1:93" ht="39.75" customHeight="1">
      <c r="C91" t="s">
        <v>370</v>
      </c>
      <c r="N91" s="197">
        <f ca="1">N4*INDIRECT(ADDRESS(N$3,5,1,0,"Daten Lueftung"),0)*N90*N90+BB91</f>
        <v>2.2554547135315799</v>
      </c>
      <c r="O91" s="197">
        <f t="shared" ref="O91:BA91" ca="1" si="73">O4*INDIRECT(ADDRESS(O$3,5,1,0,"Daten Lueftung"),0)*O90*O90+BC91</f>
        <v>0</v>
      </c>
      <c r="P91" s="197">
        <f t="shared" ca="1" si="73"/>
        <v>0</v>
      </c>
      <c r="Q91" s="197">
        <f t="shared" ca="1" si="73"/>
        <v>0</v>
      </c>
      <c r="R91" s="197">
        <f t="shared" ca="1" si="73"/>
        <v>1.7850658274891802</v>
      </c>
      <c r="S91" s="197">
        <f t="shared" ca="1" si="73"/>
        <v>0</v>
      </c>
      <c r="T91" s="197">
        <f t="shared" ca="1" si="73"/>
        <v>0</v>
      </c>
      <c r="U91" s="197">
        <f t="shared" ca="1" si="73"/>
        <v>0</v>
      </c>
      <c r="V91" s="197">
        <f t="shared" ca="1" si="73"/>
        <v>0</v>
      </c>
      <c r="W91" s="197">
        <f t="shared" ca="1" si="73"/>
        <v>0</v>
      </c>
      <c r="X91" s="197">
        <f t="shared" ca="1" si="73"/>
        <v>0</v>
      </c>
      <c r="Y91" s="197">
        <f t="shared" ca="1" si="73"/>
        <v>0</v>
      </c>
      <c r="Z91" s="197">
        <f t="shared" ca="1" si="73"/>
        <v>0</v>
      </c>
      <c r="AA91" s="197">
        <f t="shared" ca="1" si="73"/>
        <v>0</v>
      </c>
      <c r="AB91" s="197">
        <f t="shared" ca="1" si="73"/>
        <v>0</v>
      </c>
      <c r="AC91" s="197">
        <f t="shared" ca="1" si="73"/>
        <v>0</v>
      </c>
      <c r="AD91" s="197">
        <f t="shared" ca="1" si="73"/>
        <v>0</v>
      </c>
      <c r="AE91" s="197">
        <f t="shared" ca="1" si="73"/>
        <v>0</v>
      </c>
      <c r="AF91" s="197">
        <f t="shared" ca="1" si="73"/>
        <v>0</v>
      </c>
      <c r="AG91" s="197">
        <f t="shared" ca="1" si="73"/>
        <v>0</v>
      </c>
      <c r="AH91" s="197">
        <f t="shared" ca="1" si="73"/>
        <v>0</v>
      </c>
      <c r="AI91" s="197">
        <f t="shared" ca="1" si="73"/>
        <v>0</v>
      </c>
      <c r="AJ91" s="197">
        <f t="shared" ca="1" si="73"/>
        <v>0</v>
      </c>
      <c r="AK91" s="197">
        <f t="shared" ca="1" si="73"/>
        <v>0</v>
      </c>
      <c r="AL91" s="197">
        <f t="shared" ca="1" si="73"/>
        <v>0</v>
      </c>
      <c r="AM91" s="197">
        <f t="shared" ca="1" si="73"/>
        <v>0</v>
      </c>
      <c r="AN91" s="197">
        <f t="shared" ca="1" si="73"/>
        <v>0</v>
      </c>
      <c r="AO91" s="197">
        <f t="shared" ca="1" si="73"/>
        <v>0</v>
      </c>
      <c r="AP91" s="197">
        <f t="shared" ca="1" si="73"/>
        <v>0</v>
      </c>
      <c r="AQ91" s="197">
        <f t="shared" ca="1" si="73"/>
        <v>0</v>
      </c>
      <c r="AR91" s="197">
        <f t="shared" ca="1" si="73"/>
        <v>0</v>
      </c>
      <c r="AS91" s="197">
        <f t="shared" ca="1" si="73"/>
        <v>0</v>
      </c>
      <c r="AT91" s="197">
        <f t="shared" ca="1" si="73"/>
        <v>0</v>
      </c>
      <c r="AU91" s="197">
        <f t="shared" ca="1" si="73"/>
        <v>0</v>
      </c>
      <c r="AV91" s="197">
        <f t="shared" ca="1" si="73"/>
        <v>0</v>
      </c>
      <c r="AW91" s="197">
        <f t="shared" ca="1" si="73"/>
        <v>0</v>
      </c>
      <c r="AX91" s="197">
        <f t="shared" ca="1" si="73"/>
        <v>0</v>
      </c>
      <c r="AY91" s="197">
        <f t="shared" ca="1" si="73"/>
        <v>0</v>
      </c>
      <c r="AZ91" s="197">
        <f t="shared" ca="1" si="73"/>
        <v>0</v>
      </c>
      <c r="BA91" s="197">
        <f t="shared" ca="1" si="73"/>
        <v>0</v>
      </c>
      <c r="BB91" s="192">
        <f ca="1">MAX(BB5:BB90)</f>
        <v>1.7850658274891802</v>
      </c>
      <c r="BC91" s="192">
        <f t="shared" ref="BC91:CO91" ca="1" si="74">MAX(BC5:BC90)</f>
        <v>0</v>
      </c>
      <c r="BD91" s="192">
        <f t="shared" ca="1" si="74"/>
        <v>0</v>
      </c>
      <c r="BE91" s="192">
        <f t="shared" ca="1" si="74"/>
        <v>0</v>
      </c>
      <c r="BF91" s="192">
        <f t="shared" ca="1" si="74"/>
        <v>1.3146769414467803</v>
      </c>
      <c r="BG91" s="192">
        <f t="shared" ca="1" si="74"/>
        <v>0</v>
      </c>
      <c r="BH91" s="192">
        <f t="shared" ca="1" si="74"/>
        <v>0</v>
      </c>
      <c r="BI91" s="192">
        <f t="shared" ca="1" si="74"/>
        <v>0</v>
      </c>
      <c r="BJ91" s="192">
        <f t="shared" ca="1" si="74"/>
        <v>0</v>
      </c>
      <c r="BK91" s="192">
        <f t="shared" ca="1" si="74"/>
        <v>0</v>
      </c>
      <c r="BL91" s="192">
        <f t="shared" ca="1" si="74"/>
        <v>0</v>
      </c>
      <c r="BM91" s="192">
        <f t="shared" ca="1" si="74"/>
        <v>0</v>
      </c>
      <c r="BN91" s="192">
        <f t="shared" ca="1" si="74"/>
        <v>0</v>
      </c>
      <c r="BO91" s="192">
        <f t="shared" ca="1" si="74"/>
        <v>0</v>
      </c>
      <c r="BP91" s="192">
        <f t="shared" ca="1" si="74"/>
        <v>0</v>
      </c>
      <c r="BQ91" s="192">
        <f t="shared" ca="1" si="74"/>
        <v>0</v>
      </c>
      <c r="BR91" s="192">
        <f t="shared" ca="1" si="74"/>
        <v>0</v>
      </c>
      <c r="BS91" s="192">
        <f t="shared" ca="1" si="74"/>
        <v>0</v>
      </c>
      <c r="BT91" s="192">
        <f t="shared" ca="1" si="74"/>
        <v>0</v>
      </c>
      <c r="BU91" s="192">
        <f t="shared" ca="1" si="74"/>
        <v>0</v>
      </c>
      <c r="BV91" s="192">
        <f t="shared" ca="1" si="74"/>
        <v>0</v>
      </c>
      <c r="BW91" s="192">
        <f t="shared" ca="1" si="74"/>
        <v>0</v>
      </c>
      <c r="BX91" s="192">
        <f t="shared" ca="1" si="74"/>
        <v>0</v>
      </c>
      <c r="BY91" s="192">
        <f t="shared" ca="1" si="74"/>
        <v>0</v>
      </c>
      <c r="BZ91" s="192">
        <f t="shared" ca="1" si="74"/>
        <v>0</v>
      </c>
      <c r="CA91" s="192">
        <f t="shared" ca="1" si="74"/>
        <v>0</v>
      </c>
      <c r="CB91" s="192">
        <f t="shared" ca="1" si="74"/>
        <v>0</v>
      </c>
      <c r="CC91" s="192">
        <f t="shared" ca="1" si="74"/>
        <v>0</v>
      </c>
      <c r="CD91" s="192">
        <f t="shared" ca="1" si="74"/>
        <v>0</v>
      </c>
      <c r="CE91" s="192">
        <f t="shared" ca="1" si="74"/>
        <v>0</v>
      </c>
      <c r="CF91" s="192">
        <f t="shared" ca="1" si="74"/>
        <v>0</v>
      </c>
      <c r="CG91" s="192">
        <f t="shared" ca="1" si="74"/>
        <v>0</v>
      </c>
      <c r="CH91" s="192">
        <f t="shared" ca="1" si="74"/>
        <v>0</v>
      </c>
      <c r="CI91" s="192">
        <f t="shared" ca="1" si="74"/>
        <v>0</v>
      </c>
      <c r="CJ91" s="192">
        <f t="shared" ca="1" si="74"/>
        <v>0</v>
      </c>
      <c r="CK91" s="192">
        <f t="shared" ca="1" si="74"/>
        <v>0</v>
      </c>
      <c r="CL91" s="192">
        <f t="shared" ca="1" si="74"/>
        <v>0</v>
      </c>
      <c r="CM91" s="192">
        <f t="shared" ca="1" si="74"/>
        <v>0</v>
      </c>
      <c r="CN91" s="192">
        <f t="shared" ca="1" si="74"/>
        <v>0</v>
      </c>
      <c r="CO91" s="192">
        <f t="shared" ca="1" si="74"/>
        <v>0</v>
      </c>
    </row>
  </sheetData>
  <mergeCells count="47">
    <mergeCell ref="A85:C85"/>
    <mergeCell ref="A86:C86"/>
    <mergeCell ref="A87:C87"/>
    <mergeCell ref="A88:C88"/>
    <mergeCell ref="A89:C89"/>
    <mergeCell ref="A2:M2"/>
    <mergeCell ref="A3:M3"/>
    <mergeCell ref="A79:C79"/>
    <mergeCell ref="A80:C80"/>
    <mergeCell ref="A81:C81"/>
    <mergeCell ref="A67:C67"/>
    <mergeCell ref="A68:C68"/>
    <mergeCell ref="A69:C69"/>
    <mergeCell ref="A70:C70"/>
    <mergeCell ref="A71:C71"/>
    <mergeCell ref="A72:C72"/>
    <mergeCell ref="A61:C61"/>
    <mergeCell ref="A62:C62"/>
    <mergeCell ref="A63:C63"/>
    <mergeCell ref="A64:C64"/>
    <mergeCell ref="A65:C65"/>
    <mergeCell ref="A60:C60"/>
    <mergeCell ref="A82:C82"/>
    <mergeCell ref="A83:C83"/>
    <mergeCell ref="A84:C84"/>
    <mergeCell ref="A73:C73"/>
    <mergeCell ref="A74:C74"/>
    <mergeCell ref="A75:C75"/>
    <mergeCell ref="A76:C76"/>
    <mergeCell ref="A77:C77"/>
    <mergeCell ref="A78:C78"/>
    <mergeCell ref="A4:M4"/>
    <mergeCell ref="A90:C90"/>
    <mergeCell ref="A47:C47"/>
    <mergeCell ref="A48:C48"/>
    <mergeCell ref="A49:C49"/>
    <mergeCell ref="A50:C50"/>
    <mergeCell ref="A51:C51"/>
    <mergeCell ref="A52:C52"/>
    <mergeCell ref="A53:C53"/>
    <mergeCell ref="A54:C54"/>
    <mergeCell ref="A66:C66"/>
    <mergeCell ref="A55:C55"/>
    <mergeCell ref="A56:C56"/>
    <mergeCell ref="A57:C57"/>
    <mergeCell ref="A58:C58"/>
    <mergeCell ref="A59:C59"/>
  </mergeCells>
  <dataValidations count="1">
    <dataValidation type="list" allowBlank="1" showInputMessage="1" showErrorMessage="1" sqref="CV14:CW14 CV25:CW25 CV36:CW36 CV46:CW46" xr:uid="{00000000-0002-0000-0600-000000000000}">
      <formula1>INDIRECT($CU$14)</formula1>
    </dataValidation>
  </dataValidations>
  <pageMargins left="0.7" right="0.7" top="0.78740157499999996" bottom="0.78740157499999996"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'Daten Lueftung'!$D$3:$D$17</xm:f>
          </x14:formula1>
          <xm:sqref>N2:BA2</xm:sqref>
        </x14:dataValidation>
        <x14:dataValidation type="list" allowBlank="1" showInputMessage="1" showErrorMessage="1" xr:uid="{00000000-0002-0000-0600-000002000000}">
          <x14:formula1>
            <xm:f>'Daten Lueftung'!$A$3:$A$30</xm:f>
          </x14:formula1>
          <xm:sqref>E5:E13 H37:H45 E37:E45 H26:H35 E26:E35 H15:H24 E15:E24 H5:H13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2:E17"/>
  <sheetViews>
    <sheetView workbookViewId="0"/>
  </sheetViews>
  <sheetFormatPr baseColWidth="10" defaultRowHeight="14"/>
  <cols>
    <col min="1" max="1" width="22.33203125" customWidth="1"/>
  </cols>
  <sheetData>
    <row r="2" spans="1:5" ht="30">
      <c r="A2" t="s">
        <v>333</v>
      </c>
      <c r="B2" s="34" t="s">
        <v>336</v>
      </c>
      <c r="D2" t="s">
        <v>213</v>
      </c>
      <c r="E2" t="s">
        <v>346</v>
      </c>
    </row>
    <row r="3" spans="1:5">
      <c r="A3" t="s">
        <v>403</v>
      </c>
      <c r="B3">
        <v>0.01</v>
      </c>
      <c r="D3" t="s">
        <v>337</v>
      </c>
      <c r="E3">
        <v>4.7000000000000002E-3</v>
      </c>
    </row>
    <row r="4" spans="1:5">
      <c r="A4" t="s">
        <v>404</v>
      </c>
      <c r="B4">
        <v>3.5000000000000001E-3</v>
      </c>
      <c r="D4" t="s">
        <v>338</v>
      </c>
      <c r="E4">
        <v>1.9400000000000001E-3</v>
      </c>
    </row>
    <row r="5" spans="1:5">
      <c r="A5" t="s">
        <v>405</v>
      </c>
      <c r="B5">
        <v>1E-3</v>
      </c>
      <c r="D5" t="s">
        <v>339</v>
      </c>
      <c r="E5">
        <v>1.1000000000000001E-3</v>
      </c>
    </row>
    <row r="6" spans="1:5">
      <c r="A6" t="s">
        <v>406</v>
      </c>
      <c r="B6">
        <v>2.5000000000000001E-4</v>
      </c>
      <c r="D6" t="s">
        <v>340</v>
      </c>
      <c r="E6">
        <v>3.8000000000000002E-4</v>
      </c>
    </row>
    <row r="7" spans="1:5">
      <c r="D7" t="s">
        <v>341</v>
      </c>
      <c r="E7">
        <v>1.8000000000000001E-4</v>
      </c>
    </row>
    <row r="8" spans="1:5">
      <c r="D8" t="s">
        <v>342</v>
      </c>
      <c r="E8">
        <v>1.2E-4</v>
      </c>
    </row>
    <row r="9" spans="1:5">
      <c r="A9" t="s">
        <v>407</v>
      </c>
      <c r="B9">
        <v>7.8E-2</v>
      </c>
      <c r="D9" t="s">
        <v>343</v>
      </c>
      <c r="E9">
        <v>5.0000000000000002E-5</v>
      </c>
    </row>
    <row r="10" spans="1:5">
      <c r="A10" t="s">
        <v>408</v>
      </c>
      <c r="B10">
        <v>3.3000000000000002E-2</v>
      </c>
      <c r="D10" t="s">
        <v>344</v>
      </c>
      <c r="E10">
        <v>6.1000000000000004E-3</v>
      </c>
    </row>
    <row r="11" spans="1:5">
      <c r="A11" t="s">
        <v>409</v>
      </c>
      <c r="B11">
        <v>0.02</v>
      </c>
      <c r="D11" t="s">
        <v>345</v>
      </c>
      <c r="E11">
        <v>2.1999999999999999E-2</v>
      </c>
    </row>
    <row r="12" spans="1:5">
      <c r="A12" t="s">
        <v>410</v>
      </c>
      <c r="B12">
        <v>1.4999999999999999E-2</v>
      </c>
    </row>
    <row r="13" spans="1:5">
      <c r="A13" t="s">
        <v>411</v>
      </c>
      <c r="B13">
        <v>5.4999999999999997E-3</v>
      </c>
    </row>
    <row r="14" spans="1:5">
      <c r="A14" t="s">
        <v>412</v>
      </c>
      <c r="B14">
        <v>2.2000000000000001E-3</v>
      </c>
    </row>
    <row r="15" spans="1:5">
      <c r="A15" t="s">
        <v>413</v>
      </c>
      <c r="B15">
        <v>1.5E-3</v>
      </c>
    </row>
    <row r="16" spans="1:5">
      <c r="A16" t="s">
        <v>414</v>
      </c>
      <c r="B16">
        <v>1E-3</v>
      </c>
    </row>
    <row r="17" spans="1:2">
      <c r="A17" t="s">
        <v>415</v>
      </c>
      <c r="B17">
        <v>4.4000000000000002E-4</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V135"/>
  <sheetViews>
    <sheetView workbookViewId="0">
      <selection activeCell="A3" sqref="A3:K131"/>
    </sheetView>
  </sheetViews>
  <sheetFormatPr baseColWidth="10" defaultRowHeight="14"/>
  <cols>
    <col min="5" max="5" width="24" customWidth="1"/>
  </cols>
  <sheetData>
    <row r="1" spans="1:22">
      <c r="J1" t="s">
        <v>424</v>
      </c>
      <c r="K1" t="s">
        <v>425</v>
      </c>
      <c r="L1" t="s">
        <v>252</v>
      </c>
    </row>
    <row r="2" spans="1:22">
      <c r="J2">
        <f>Eingabetabelle!K2</f>
        <v>45</v>
      </c>
      <c r="K2">
        <f>Eingabetabelle!K3</f>
        <v>38</v>
      </c>
      <c r="L2">
        <v>20</v>
      </c>
      <c r="M2">
        <f>(J2-K2)/LN((J2-L2)/(K2-L2))</f>
        <v>21.308716401967335</v>
      </c>
    </row>
    <row r="3" spans="1:22">
      <c r="B3" t="s">
        <v>419</v>
      </c>
    </row>
    <row r="4" spans="1:22">
      <c r="A4" t="s">
        <v>220</v>
      </c>
      <c r="B4" t="s">
        <v>421</v>
      </c>
      <c r="C4" t="s">
        <v>9</v>
      </c>
      <c r="D4" t="s">
        <v>422</v>
      </c>
      <c r="E4" t="s">
        <v>423</v>
      </c>
      <c r="I4">
        <v>49.8</v>
      </c>
      <c r="J4" t="s">
        <v>433</v>
      </c>
      <c r="K4" t="s">
        <v>434</v>
      </c>
    </row>
    <row r="5" spans="1:22">
      <c r="A5" t="s">
        <v>435</v>
      </c>
      <c r="B5">
        <v>350</v>
      </c>
      <c r="C5">
        <v>10</v>
      </c>
      <c r="D5">
        <v>1.25</v>
      </c>
      <c r="E5">
        <v>436</v>
      </c>
      <c r="J5">
        <f t="shared" ref="J5:J36" si="0">POWER(($M$2/$I$4),D5)*E5</f>
        <v>150.88512346210456</v>
      </c>
      <c r="K5" t="str">
        <f>A5&amp;B5&amp;C5</f>
        <v>Normal35010</v>
      </c>
      <c r="Q5" t="s">
        <v>420</v>
      </c>
    </row>
    <row r="6" spans="1:22">
      <c r="A6" t="s">
        <v>435</v>
      </c>
      <c r="B6">
        <v>350</v>
      </c>
      <c r="C6">
        <v>11</v>
      </c>
      <c r="D6">
        <v>1.25</v>
      </c>
      <c r="E6">
        <v>605</v>
      </c>
      <c r="J6">
        <f t="shared" si="0"/>
        <v>209.37041214351666</v>
      </c>
      <c r="K6" t="str">
        <f t="shared" ref="K6:K69" si="1">A6&amp;B6&amp;C6</f>
        <v>Normal35011</v>
      </c>
      <c r="O6" t="s">
        <v>435</v>
      </c>
      <c r="Q6" t="s">
        <v>435</v>
      </c>
      <c r="R6" t="s">
        <v>436</v>
      </c>
      <c r="S6" t="s">
        <v>437</v>
      </c>
      <c r="T6" t="s">
        <v>438</v>
      </c>
      <c r="U6" t="s">
        <v>213</v>
      </c>
      <c r="V6" t="s">
        <v>432</v>
      </c>
    </row>
    <row r="7" spans="1:22">
      <c r="A7" t="s">
        <v>435</v>
      </c>
      <c r="B7">
        <v>350</v>
      </c>
      <c r="C7">
        <v>21</v>
      </c>
      <c r="D7">
        <v>1.27</v>
      </c>
      <c r="E7">
        <v>915</v>
      </c>
      <c r="J7">
        <f t="shared" si="0"/>
        <v>311.32040467171601</v>
      </c>
      <c r="K7" t="str">
        <f t="shared" si="1"/>
        <v>Normal35021</v>
      </c>
      <c r="O7" t="s">
        <v>436</v>
      </c>
      <c r="Q7">
        <v>350</v>
      </c>
      <c r="R7">
        <v>350</v>
      </c>
      <c r="S7">
        <v>380</v>
      </c>
      <c r="T7">
        <v>300</v>
      </c>
      <c r="U7">
        <v>300</v>
      </c>
      <c r="V7">
        <v>721</v>
      </c>
    </row>
    <row r="8" spans="1:22">
      <c r="A8" t="s">
        <v>435</v>
      </c>
      <c r="B8">
        <v>350</v>
      </c>
      <c r="C8">
        <v>22</v>
      </c>
      <c r="D8">
        <v>1.28</v>
      </c>
      <c r="E8">
        <v>1102</v>
      </c>
      <c r="J8">
        <f t="shared" si="0"/>
        <v>371.77601348529436</v>
      </c>
      <c r="K8" t="str">
        <f t="shared" si="1"/>
        <v>Normal35022</v>
      </c>
      <c r="O8" t="s">
        <v>437</v>
      </c>
      <c r="Q8">
        <v>500</v>
      </c>
      <c r="R8">
        <v>500</v>
      </c>
      <c r="S8">
        <v>430</v>
      </c>
      <c r="T8">
        <v>450</v>
      </c>
      <c r="U8">
        <v>400</v>
      </c>
      <c r="V8">
        <v>1098</v>
      </c>
    </row>
    <row r="9" spans="1:22">
      <c r="A9" t="s">
        <v>435</v>
      </c>
      <c r="B9">
        <v>350</v>
      </c>
      <c r="C9">
        <v>33</v>
      </c>
      <c r="D9">
        <v>1.3</v>
      </c>
      <c r="E9">
        <v>1566</v>
      </c>
      <c r="J9">
        <f t="shared" si="0"/>
        <v>519.41930685492684</v>
      </c>
      <c r="K9" t="str">
        <f t="shared" si="1"/>
        <v>Normal35033</v>
      </c>
      <c r="O9" t="s">
        <v>438</v>
      </c>
      <c r="Q9">
        <v>600</v>
      </c>
      <c r="R9">
        <v>600</v>
      </c>
      <c r="S9">
        <v>580</v>
      </c>
      <c r="T9">
        <v>600</v>
      </c>
      <c r="U9">
        <v>500</v>
      </c>
      <c r="V9">
        <v>1475</v>
      </c>
    </row>
    <row r="10" spans="1:22">
      <c r="A10" t="s">
        <v>435</v>
      </c>
      <c r="B10">
        <v>500</v>
      </c>
      <c r="C10">
        <v>10</v>
      </c>
      <c r="D10">
        <v>1.25</v>
      </c>
      <c r="E10">
        <v>586</v>
      </c>
      <c r="J10">
        <f t="shared" si="0"/>
        <v>202.79514300181944</v>
      </c>
      <c r="K10" t="str">
        <f t="shared" si="1"/>
        <v>Normal50010</v>
      </c>
      <c r="O10" t="s">
        <v>213</v>
      </c>
      <c r="Q10">
        <v>900</v>
      </c>
      <c r="R10">
        <v>900</v>
      </c>
      <c r="S10">
        <v>980</v>
      </c>
      <c r="T10">
        <v>1000</v>
      </c>
      <c r="U10">
        <v>600</v>
      </c>
      <c r="V10">
        <v>1852</v>
      </c>
    </row>
    <row r="11" spans="1:22">
      <c r="A11" t="s">
        <v>435</v>
      </c>
      <c r="B11">
        <v>500</v>
      </c>
      <c r="C11">
        <v>11</v>
      </c>
      <c r="D11">
        <v>1.27</v>
      </c>
      <c r="E11">
        <v>808</v>
      </c>
      <c r="J11">
        <f t="shared" si="0"/>
        <v>274.91463057349347</v>
      </c>
      <c r="K11" t="str">
        <f t="shared" si="1"/>
        <v>Normal50011</v>
      </c>
      <c r="O11" t="s">
        <v>432</v>
      </c>
      <c r="U11">
        <v>750</v>
      </c>
    </row>
    <row r="12" spans="1:22">
      <c r="A12" t="s">
        <v>435</v>
      </c>
      <c r="B12">
        <v>500</v>
      </c>
      <c r="C12">
        <v>21</v>
      </c>
      <c r="D12">
        <v>1.3</v>
      </c>
      <c r="E12">
        <v>1212</v>
      </c>
      <c r="J12">
        <f t="shared" si="0"/>
        <v>402.00268193369817</v>
      </c>
      <c r="K12" t="str">
        <f t="shared" si="1"/>
        <v>Normal50021</v>
      </c>
      <c r="Q12" t="s">
        <v>9</v>
      </c>
      <c r="U12">
        <v>900</v>
      </c>
    </row>
    <row r="13" spans="1:22">
      <c r="A13" t="s">
        <v>435</v>
      </c>
      <c r="B13">
        <v>500</v>
      </c>
      <c r="C13">
        <v>22</v>
      </c>
      <c r="D13">
        <v>1.29</v>
      </c>
      <c r="E13">
        <v>1461</v>
      </c>
      <c r="J13">
        <f t="shared" si="0"/>
        <v>488.72355036639578</v>
      </c>
      <c r="K13" t="str">
        <f t="shared" si="1"/>
        <v>Normal50022</v>
      </c>
      <c r="Q13">
        <v>10</v>
      </c>
      <c r="R13">
        <v>10</v>
      </c>
      <c r="S13" t="s">
        <v>439</v>
      </c>
      <c r="T13" t="s">
        <v>440</v>
      </c>
      <c r="U13">
        <v>1000</v>
      </c>
    </row>
    <row r="14" spans="1:22">
      <c r="A14" t="s">
        <v>435</v>
      </c>
      <c r="B14">
        <v>500</v>
      </c>
      <c r="C14">
        <v>33</v>
      </c>
      <c r="D14">
        <v>1.31</v>
      </c>
      <c r="E14">
        <v>2124</v>
      </c>
      <c r="J14">
        <f t="shared" si="0"/>
        <v>698.5445722645112</v>
      </c>
      <c r="K14" t="str">
        <f t="shared" si="1"/>
        <v>Normal50033</v>
      </c>
      <c r="Q14">
        <v>11</v>
      </c>
      <c r="R14">
        <v>11</v>
      </c>
      <c r="S14" t="s">
        <v>440</v>
      </c>
      <c r="T14" t="s">
        <v>442</v>
      </c>
      <c r="U14">
        <v>1200</v>
      </c>
    </row>
    <row r="15" spans="1:22">
      <c r="A15" t="s">
        <v>435</v>
      </c>
      <c r="B15">
        <v>600</v>
      </c>
      <c r="C15">
        <v>10</v>
      </c>
      <c r="D15">
        <v>1.27</v>
      </c>
      <c r="E15">
        <v>683</v>
      </c>
      <c r="J15">
        <f t="shared" si="0"/>
        <v>232.3845206456634</v>
      </c>
      <c r="K15" t="str">
        <f t="shared" si="1"/>
        <v>Normal60010</v>
      </c>
      <c r="Q15">
        <v>21</v>
      </c>
      <c r="R15">
        <v>21</v>
      </c>
      <c r="S15" t="s">
        <v>442</v>
      </c>
      <c r="T15" t="s">
        <v>444</v>
      </c>
      <c r="U15">
        <v>1500</v>
      </c>
    </row>
    <row r="16" spans="1:22">
      <c r="A16" t="s">
        <v>435</v>
      </c>
      <c r="B16">
        <v>600</v>
      </c>
      <c r="C16">
        <v>11</v>
      </c>
      <c r="D16">
        <v>1.28</v>
      </c>
      <c r="E16">
        <v>943</v>
      </c>
      <c r="J16">
        <f t="shared" si="0"/>
        <v>318.13500972471195</v>
      </c>
      <c r="K16" t="str">
        <f t="shared" si="1"/>
        <v>Normal60011</v>
      </c>
      <c r="Q16">
        <v>22</v>
      </c>
      <c r="R16">
        <v>22</v>
      </c>
      <c r="S16" t="s">
        <v>443</v>
      </c>
      <c r="U16">
        <v>2000</v>
      </c>
    </row>
    <row r="17" spans="1:22">
      <c r="A17" t="s">
        <v>435</v>
      </c>
      <c r="B17">
        <v>600</v>
      </c>
      <c r="C17">
        <v>21</v>
      </c>
      <c r="D17">
        <v>1.3</v>
      </c>
      <c r="E17">
        <v>1406</v>
      </c>
      <c r="J17">
        <f t="shared" si="0"/>
        <v>466.34964587358058</v>
      </c>
      <c r="K17" t="str">
        <f t="shared" si="1"/>
        <v>Normal60021</v>
      </c>
      <c r="Q17">
        <v>33</v>
      </c>
      <c r="R17">
        <v>33</v>
      </c>
      <c r="S17" t="s">
        <v>441</v>
      </c>
      <c r="U17">
        <v>2500</v>
      </c>
    </row>
    <row r="18" spans="1:22">
      <c r="A18" t="s">
        <v>435</v>
      </c>
      <c r="B18">
        <v>600</v>
      </c>
      <c r="C18">
        <v>22</v>
      </c>
      <c r="D18">
        <v>1.3</v>
      </c>
      <c r="E18">
        <v>1694</v>
      </c>
      <c r="J18">
        <f t="shared" si="0"/>
        <v>561.87503564000383</v>
      </c>
      <c r="K18" t="str">
        <f t="shared" si="1"/>
        <v>Normal60022</v>
      </c>
      <c r="Q18" t="s">
        <v>9</v>
      </c>
    </row>
    <row r="19" spans="1:22">
      <c r="A19" t="s">
        <v>435</v>
      </c>
      <c r="B19">
        <v>600</v>
      </c>
      <c r="C19">
        <v>33</v>
      </c>
      <c r="D19">
        <v>1.31</v>
      </c>
      <c r="E19">
        <v>2461</v>
      </c>
      <c r="J19">
        <f t="shared" si="0"/>
        <v>809.37768001081076</v>
      </c>
      <c r="K19" t="str">
        <f t="shared" si="1"/>
        <v>Normal60033</v>
      </c>
      <c r="Q19">
        <v>10</v>
      </c>
      <c r="R19">
        <v>10</v>
      </c>
      <c r="S19" t="s">
        <v>439</v>
      </c>
      <c r="T19" t="s">
        <v>440</v>
      </c>
      <c r="U19" t="s">
        <v>426</v>
      </c>
      <c r="V19" t="s">
        <v>432</v>
      </c>
    </row>
    <row r="20" spans="1:22">
      <c r="A20" t="s">
        <v>435</v>
      </c>
      <c r="B20">
        <v>900</v>
      </c>
      <c r="C20">
        <v>10</v>
      </c>
      <c r="D20">
        <v>1.29</v>
      </c>
      <c r="E20">
        <v>978</v>
      </c>
      <c r="J20">
        <f t="shared" si="0"/>
        <v>327.15375240132448</v>
      </c>
      <c r="K20" t="str">
        <f t="shared" si="1"/>
        <v>Normal90010</v>
      </c>
      <c r="Q20">
        <v>11</v>
      </c>
      <c r="R20">
        <v>11</v>
      </c>
      <c r="S20" t="s">
        <v>440</v>
      </c>
      <c r="T20" t="s">
        <v>442</v>
      </c>
      <c r="U20" t="s">
        <v>427</v>
      </c>
    </row>
    <row r="21" spans="1:22">
      <c r="A21" t="s">
        <v>435</v>
      </c>
      <c r="B21">
        <v>900</v>
      </c>
      <c r="C21">
        <v>11</v>
      </c>
      <c r="D21">
        <v>1.3</v>
      </c>
      <c r="E21">
        <v>1345</v>
      </c>
      <c r="J21">
        <f t="shared" si="0"/>
        <v>446.11683762444227</v>
      </c>
      <c r="K21" t="str">
        <f t="shared" si="1"/>
        <v>Normal90011</v>
      </c>
      <c r="Q21">
        <v>21</v>
      </c>
      <c r="R21">
        <v>21</v>
      </c>
      <c r="S21" t="s">
        <v>442</v>
      </c>
      <c r="T21" t="s">
        <v>444</v>
      </c>
      <c r="U21" t="s">
        <v>428</v>
      </c>
    </row>
    <row r="22" spans="1:22">
      <c r="A22" t="s">
        <v>435</v>
      </c>
      <c r="B22">
        <v>900</v>
      </c>
      <c r="C22">
        <v>21</v>
      </c>
      <c r="D22">
        <v>1.3</v>
      </c>
      <c r="E22">
        <v>1961</v>
      </c>
      <c r="J22">
        <f t="shared" si="0"/>
        <v>650.43503240262555</v>
      </c>
      <c r="K22" t="str">
        <f t="shared" si="1"/>
        <v>Normal90021</v>
      </c>
      <c r="Q22">
        <v>22</v>
      </c>
      <c r="R22">
        <v>22</v>
      </c>
      <c r="S22" t="s">
        <v>443</v>
      </c>
      <c r="U22" t="s">
        <v>429</v>
      </c>
    </row>
    <row r="23" spans="1:22">
      <c r="A23" t="s">
        <v>435</v>
      </c>
      <c r="B23">
        <v>900</v>
      </c>
      <c r="C23">
        <v>22</v>
      </c>
      <c r="D23">
        <v>1.32</v>
      </c>
      <c r="E23">
        <v>2355</v>
      </c>
      <c r="J23">
        <f t="shared" si="0"/>
        <v>767.96919710675547</v>
      </c>
      <c r="K23" t="str">
        <f t="shared" si="1"/>
        <v>Normal90022</v>
      </c>
      <c r="Q23">
        <v>33</v>
      </c>
      <c r="R23">
        <v>33</v>
      </c>
      <c r="S23" t="s">
        <v>441</v>
      </c>
      <c r="U23" t="s">
        <v>430</v>
      </c>
    </row>
    <row r="24" spans="1:22">
      <c r="A24" t="s">
        <v>435</v>
      </c>
      <c r="B24">
        <v>900</v>
      </c>
      <c r="C24">
        <v>33</v>
      </c>
      <c r="D24">
        <v>1.32</v>
      </c>
      <c r="E24">
        <v>3315</v>
      </c>
      <c r="J24">
        <f t="shared" si="0"/>
        <v>1081.0267042075984</v>
      </c>
      <c r="K24" t="str">
        <f t="shared" si="1"/>
        <v>Normal90033</v>
      </c>
    </row>
    <row r="25" spans="1:22">
      <c r="A25" t="s">
        <v>436</v>
      </c>
      <c r="B25">
        <v>350</v>
      </c>
      <c r="C25">
        <v>10</v>
      </c>
      <c r="D25">
        <v>1.25</v>
      </c>
      <c r="E25">
        <v>368</v>
      </c>
      <c r="J25">
        <f t="shared" si="0"/>
        <v>127.35258127076716</v>
      </c>
      <c r="K25" t="str">
        <f t="shared" si="1"/>
        <v>Glatt35010</v>
      </c>
    </row>
    <row r="26" spans="1:22">
      <c r="A26" t="s">
        <v>436</v>
      </c>
      <c r="B26">
        <v>350</v>
      </c>
      <c r="C26">
        <v>11</v>
      </c>
      <c r="D26">
        <v>1.26</v>
      </c>
      <c r="E26">
        <v>531</v>
      </c>
      <c r="J26">
        <f t="shared" si="0"/>
        <v>182.208122808539</v>
      </c>
      <c r="K26" t="str">
        <f t="shared" si="1"/>
        <v>Glatt35011</v>
      </c>
    </row>
    <row r="27" spans="1:22">
      <c r="A27" t="s">
        <v>436</v>
      </c>
      <c r="B27">
        <v>350</v>
      </c>
      <c r="C27">
        <v>21</v>
      </c>
      <c r="D27">
        <v>1.29</v>
      </c>
      <c r="E27">
        <v>823</v>
      </c>
      <c r="J27">
        <f t="shared" si="0"/>
        <v>275.30423131522502</v>
      </c>
      <c r="K27" t="str">
        <f t="shared" si="1"/>
        <v>Glatt35021</v>
      </c>
    </row>
    <row r="28" spans="1:22">
      <c r="A28" t="s">
        <v>436</v>
      </c>
      <c r="B28">
        <v>350</v>
      </c>
      <c r="C28">
        <v>22</v>
      </c>
      <c r="D28">
        <v>1.28</v>
      </c>
      <c r="E28">
        <v>1018</v>
      </c>
      <c r="J28">
        <f t="shared" si="0"/>
        <v>343.43736998913761</v>
      </c>
      <c r="K28" t="str">
        <f t="shared" si="1"/>
        <v>Glatt35022</v>
      </c>
    </row>
    <row r="29" spans="1:22">
      <c r="A29" t="s">
        <v>436</v>
      </c>
      <c r="B29">
        <v>350</v>
      </c>
      <c r="C29">
        <v>33</v>
      </c>
      <c r="D29">
        <v>1.29</v>
      </c>
      <c r="E29">
        <v>1488</v>
      </c>
      <c r="J29">
        <f t="shared" si="0"/>
        <v>497.75540242655507</v>
      </c>
      <c r="K29" t="str">
        <f t="shared" si="1"/>
        <v>Glatt35033</v>
      </c>
    </row>
    <row r="30" spans="1:22">
      <c r="A30" t="s">
        <v>436</v>
      </c>
      <c r="B30">
        <v>500</v>
      </c>
      <c r="C30">
        <v>10</v>
      </c>
      <c r="D30">
        <v>1.26</v>
      </c>
      <c r="E30">
        <v>500</v>
      </c>
      <c r="J30">
        <f t="shared" si="0"/>
        <v>171.57073710785218</v>
      </c>
      <c r="K30" t="str">
        <f t="shared" si="1"/>
        <v>Glatt50010</v>
      </c>
    </row>
    <row r="31" spans="1:22">
      <c r="A31" t="s">
        <v>436</v>
      </c>
      <c r="B31">
        <v>500</v>
      </c>
      <c r="C31">
        <v>11</v>
      </c>
      <c r="D31">
        <v>1.28</v>
      </c>
      <c r="E31">
        <v>738</v>
      </c>
      <c r="J31">
        <f t="shared" si="0"/>
        <v>248.97522500194847</v>
      </c>
      <c r="K31" t="str">
        <f t="shared" si="1"/>
        <v>Glatt50011</v>
      </c>
    </row>
    <row r="32" spans="1:22">
      <c r="A32" t="s">
        <v>436</v>
      </c>
      <c r="B32">
        <v>500</v>
      </c>
      <c r="C32">
        <v>21</v>
      </c>
      <c r="D32">
        <v>1.29</v>
      </c>
      <c r="E32">
        <v>1124</v>
      </c>
      <c r="J32">
        <f t="shared" si="0"/>
        <v>375.99265613403753</v>
      </c>
      <c r="K32" t="str">
        <f t="shared" si="1"/>
        <v>Glatt50021</v>
      </c>
    </row>
    <row r="33" spans="1:11">
      <c r="A33" t="s">
        <v>436</v>
      </c>
      <c r="B33">
        <v>500</v>
      </c>
      <c r="C33">
        <v>22</v>
      </c>
      <c r="D33">
        <v>1.29</v>
      </c>
      <c r="E33">
        <v>1432</v>
      </c>
      <c r="J33">
        <f t="shared" si="0"/>
        <v>479.02267222770621</v>
      </c>
      <c r="K33" t="str">
        <f t="shared" si="1"/>
        <v>Glatt50022</v>
      </c>
    </row>
    <row r="34" spans="1:11">
      <c r="A34" t="s">
        <v>436</v>
      </c>
      <c r="B34">
        <v>500</v>
      </c>
      <c r="C34">
        <v>33</v>
      </c>
      <c r="D34">
        <v>1.3</v>
      </c>
      <c r="E34">
        <v>1981</v>
      </c>
      <c r="J34">
        <f t="shared" si="0"/>
        <v>657.06874002529378</v>
      </c>
      <c r="K34" t="str">
        <f t="shared" si="1"/>
        <v>Glatt50033</v>
      </c>
    </row>
    <row r="35" spans="1:11">
      <c r="A35" t="s">
        <v>436</v>
      </c>
      <c r="B35">
        <v>600</v>
      </c>
      <c r="C35">
        <v>10</v>
      </c>
      <c r="D35">
        <v>1.26</v>
      </c>
      <c r="E35">
        <v>588</v>
      </c>
      <c r="J35">
        <f t="shared" si="0"/>
        <v>201.76718683883416</v>
      </c>
      <c r="K35" t="str">
        <f t="shared" si="1"/>
        <v>Glatt60010</v>
      </c>
    </row>
    <row r="36" spans="1:11">
      <c r="A36" t="s">
        <v>436</v>
      </c>
      <c r="B36">
        <v>600</v>
      </c>
      <c r="C36">
        <v>11</v>
      </c>
      <c r="D36">
        <v>1.29</v>
      </c>
      <c r="E36">
        <v>869</v>
      </c>
      <c r="J36">
        <f t="shared" si="0"/>
        <v>290.6918311214223</v>
      </c>
      <c r="K36" t="str">
        <f t="shared" si="1"/>
        <v>Glatt60011</v>
      </c>
    </row>
    <row r="37" spans="1:11">
      <c r="A37" t="s">
        <v>436</v>
      </c>
      <c r="B37">
        <v>600</v>
      </c>
      <c r="C37">
        <v>21</v>
      </c>
      <c r="D37">
        <v>1.29</v>
      </c>
      <c r="E37">
        <v>1318</v>
      </c>
      <c r="J37">
        <f t="shared" ref="J37:J68" si="2">POWER(($M$2/$I$4),D37)*E37</f>
        <v>440.8881857514782</v>
      </c>
      <c r="K37" t="str">
        <f t="shared" si="1"/>
        <v>Glatt60021</v>
      </c>
    </row>
    <row r="38" spans="1:11">
      <c r="A38" t="s">
        <v>436</v>
      </c>
      <c r="B38">
        <v>600</v>
      </c>
      <c r="C38">
        <v>22</v>
      </c>
      <c r="D38">
        <v>1.29</v>
      </c>
      <c r="E38">
        <v>1683</v>
      </c>
      <c r="J38">
        <f t="shared" si="2"/>
        <v>562.98544508326086</v>
      </c>
      <c r="K38" t="str">
        <f t="shared" si="1"/>
        <v>Glatt60022</v>
      </c>
    </row>
    <row r="39" spans="1:11">
      <c r="A39" t="s">
        <v>436</v>
      </c>
      <c r="B39">
        <v>600</v>
      </c>
      <c r="C39">
        <v>33</v>
      </c>
      <c r="D39">
        <v>1.3</v>
      </c>
      <c r="E39">
        <v>2303</v>
      </c>
      <c r="J39">
        <f t="shared" si="2"/>
        <v>763.87143275025323</v>
      </c>
      <c r="K39" t="str">
        <f t="shared" si="1"/>
        <v>Glatt60033</v>
      </c>
    </row>
    <row r="40" spans="1:11">
      <c r="A40" t="s">
        <v>436</v>
      </c>
      <c r="B40">
        <v>900</v>
      </c>
      <c r="C40">
        <v>10</v>
      </c>
      <c r="D40">
        <v>1.28</v>
      </c>
      <c r="E40">
        <v>847</v>
      </c>
      <c r="J40">
        <f t="shared" si="2"/>
        <v>285.74798858624712</v>
      </c>
      <c r="K40" t="str">
        <f t="shared" si="1"/>
        <v>Glatt90010</v>
      </c>
    </row>
    <row r="41" spans="1:11">
      <c r="A41" t="s">
        <v>436</v>
      </c>
      <c r="B41">
        <v>900</v>
      </c>
      <c r="C41">
        <v>11</v>
      </c>
      <c r="D41">
        <v>1.3</v>
      </c>
      <c r="E41">
        <v>1199</v>
      </c>
      <c r="J41">
        <f t="shared" si="2"/>
        <v>397.69077197896377</v>
      </c>
      <c r="K41" t="str">
        <f t="shared" si="1"/>
        <v>Glatt90011</v>
      </c>
    </row>
    <row r="42" spans="1:11">
      <c r="A42" t="s">
        <v>436</v>
      </c>
      <c r="B42">
        <v>900</v>
      </c>
      <c r="C42">
        <v>21</v>
      </c>
      <c r="D42">
        <v>1.33</v>
      </c>
      <c r="E42">
        <v>1843</v>
      </c>
      <c r="J42">
        <f t="shared" si="2"/>
        <v>595.92486154589528</v>
      </c>
      <c r="K42" t="str">
        <f t="shared" si="1"/>
        <v>Glatt90021</v>
      </c>
    </row>
    <row r="43" spans="1:11">
      <c r="A43" t="s">
        <v>436</v>
      </c>
      <c r="B43">
        <v>900</v>
      </c>
      <c r="C43">
        <v>22</v>
      </c>
      <c r="D43">
        <v>1.32</v>
      </c>
      <c r="E43">
        <v>2269</v>
      </c>
      <c r="J43">
        <f t="shared" si="2"/>
        <v>739.92446209563832</v>
      </c>
      <c r="K43" t="str">
        <f t="shared" si="1"/>
        <v>Glatt90022</v>
      </c>
    </row>
    <row r="44" spans="1:11">
      <c r="A44" t="s">
        <v>436</v>
      </c>
      <c r="B44">
        <v>900</v>
      </c>
      <c r="C44">
        <v>33</v>
      </c>
      <c r="D44">
        <v>1.33</v>
      </c>
      <c r="E44">
        <v>3232</v>
      </c>
      <c r="J44">
        <f t="shared" si="2"/>
        <v>1045.0510865525414</v>
      </c>
      <c r="K44" t="str">
        <f t="shared" si="1"/>
        <v>Glatt90033</v>
      </c>
    </row>
    <row r="45" spans="1:11">
      <c r="A45" t="s">
        <v>437</v>
      </c>
      <c r="B45">
        <v>280</v>
      </c>
      <c r="C45" t="s">
        <v>441</v>
      </c>
      <c r="D45">
        <v>1.3</v>
      </c>
      <c r="E45">
        <v>69</v>
      </c>
      <c r="J45">
        <f t="shared" si="2"/>
        <v>22.886291298205588</v>
      </c>
      <c r="K45" t="str">
        <f t="shared" si="1"/>
        <v>RippeGuss280Rippe 250mm</v>
      </c>
    </row>
    <row r="46" spans="1:11">
      <c r="A46" t="s">
        <v>437</v>
      </c>
      <c r="B46">
        <v>430</v>
      </c>
      <c r="C46" t="s">
        <v>431</v>
      </c>
      <c r="D46">
        <v>1.3</v>
      </c>
      <c r="E46">
        <v>41</v>
      </c>
      <c r="J46">
        <f t="shared" si="2"/>
        <v>13.599100626469987</v>
      </c>
      <c r="K46" t="str">
        <f t="shared" si="1"/>
        <v>RippeGuss430Rippe 70mm tief Guss</v>
      </c>
    </row>
    <row r="47" spans="1:11">
      <c r="A47" t="s">
        <v>437</v>
      </c>
      <c r="B47">
        <v>430</v>
      </c>
      <c r="C47" t="s">
        <v>440</v>
      </c>
      <c r="D47">
        <v>1.3</v>
      </c>
      <c r="E47">
        <v>53</v>
      </c>
      <c r="J47">
        <f t="shared" si="2"/>
        <v>17.579325200070961</v>
      </c>
      <c r="K47" t="str">
        <f t="shared" si="1"/>
        <v>RippeGuss430Rippe 110mm</v>
      </c>
    </row>
    <row r="48" spans="1:11">
      <c r="A48" t="s">
        <v>437</v>
      </c>
      <c r="B48">
        <v>430</v>
      </c>
      <c r="C48" t="s">
        <v>442</v>
      </c>
      <c r="D48">
        <v>1.3</v>
      </c>
      <c r="E48">
        <v>70</v>
      </c>
      <c r="J48">
        <f t="shared" si="2"/>
        <v>23.217976679339003</v>
      </c>
      <c r="K48" t="str">
        <f t="shared" si="1"/>
        <v>RippeGuss430Rippe 160mm</v>
      </c>
    </row>
    <row r="49" spans="1:11">
      <c r="A49" t="s">
        <v>437</v>
      </c>
      <c r="B49">
        <v>430</v>
      </c>
      <c r="C49" t="s">
        <v>443</v>
      </c>
      <c r="D49">
        <v>1.3</v>
      </c>
      <c r="E49">
        <v>92</v>
      </c>
      <c r="J49">
        <f t="shared" si="2"/>
        <v>30.515055064274119</v>
      </c>
      <c r="K49" t="str">
        <f t="shared" si="1"/>
        <v>RippeGuss430Rippe 230mm</v>
      </c>
    </row>
    <row r="50" spans="1:11">
      <c r="A50" t="s">
        <v>437</v>
      </c>
      <c r="B50">
        <v>580</v>
      </c>
      <c r="C50" t="s">
        <v>431</v>
      </c>
      <c r="D50">
        <v>1.3</v>
      </c>
      <c r="E50">
        <v>51</v>
      </c>
      <c r="J50">
        <f t="shared" si="2"/>
        <v>16.915954437804132</v>
      </c>
      <c r="K50" t="str">
        <f t="shared" si="1"/>
        <v>RippeGuss580Rippe 70mm tief Guss</v>
      </c>
    </row>
    <row r="51" spans="1:11">
      <c r="A51" t="s">
        <v>437</v>
      </c>
      <c r="B51">
        <v>580</v>
      </c>
      <c r="C51" t="s">
        <v>440</v>
      </c>
      <c r="D51">
        <v>1.3</v>
      </c>
      <c r="E51">
        <v>69</v>
      </c>
      <c r="J51">
        <f t="shared" si="2"/>
        <v>22.886291298205588</v>
      </c>
      <c r="K51" t="str">
        <f t="shared" si="1"/>
        <v>RippeGuss580Rippe 110mm</v>
      </c>
    </row>
    <row r="52" spans="1:11">
      <c r="A52" t="s">
        <v>437</v>
      </c>
      <c r="B52">
        <v>580</v>
      </c>
      <c r="C52" t="s">
        <v>442</v>
      </c>
      <c r="D52">
        <v>1.3</v>
      </c>
      <c r="E52">
        <v>95</v>
      </c>
      <c r="J52">
        <f t="shared" si="2"/>
        <v>31.510111207674363</v>
      </c>
      <c r="K52" t="str">
        <f t="shared" si="1"/>
        <v>RippeGuss580Rippe 160mm</v>
      </c>
    </row>
    <row r="53" spans="1:11">
      <c r="A53" t="s">
        <v>437</v>
      </c>
      <c r="B53">
        <v>580</v>
      </c>
      <c r="C53" t="s">
        <v>443</v>
      </c>
      <c r="D53">
        <v>1.3</v>
      </c>
      <c r="E53">
        <v>122</v>
      </c>
      <c r="J53">
        <f t="shared" si="2"/>
        <v>40.465616498276546</v>
      </c>
      <c r="K53" t="str">
        <f t="shared" si="1"/>
        <v>RippeGuss580Rippe 230mm</v>
      </c>
    </row>
    <row r="54" spans="1:11">
      <c r="A54" t="s">
        <v>437</v>
      </c>
      <c r="B54">
        <v>680</v>
      </c>
      <c r="C54" t="s">
        <v>442</v>
      </c>
      <c r="D54">
        <v>1.3</v>
      </c>
      <c r="E54">
        <v>111</v>
      </c>
      <c r="J54">
        <f t="shared" si="2"/>
        <v>36.817077305808994</v>
      </c>
      <c r="K54" t="str">
        <f t="shared" si="1"/>
        <v>RippeGuss680Rippe 160mm</v>
      </c>
    </row>
    <row r="55" spans="1:11">
      <c r="A55" t="s">
        <v>437</v>
      </c>
      <c r="B55">
        <v>980</v>
      </c>
      <c r="C55" t="s">
        <v>439</v>
      </c>
      <c r="D55">
        <v>1.3</v>
      </c>
      <c r="E55">
        <v>84</v>
      </c>
      <c r="J55">
        <f t="shared" si="2"/>
        <v>27.861572015206804</v>
      </c>
      <c r="K55" t="str">
        <f t="shared" si="1"/>
        <v>RippeGuss980Rippe 70mm</v>
      </c>
    </row>
    <row r="56" spans="1:11">
      <c r="A56" t="s">
        <v>437</v>
      </c>
      <c r="B56">
        <v>980</v>
      </c>
      <c r="C56" t="s">
        <v>442</v>
      </c>
      <c r="D56">
        <v>1.3</v>
      </c>
      <c r="E56">
        <v>154</v>
      </c>
      <c r="J56">
        <f t="shared" si="2"/>
        <v>51.079548694545807</v>
      </c>
      <c r="K56" t="str">
        <f t="shared" si="1"/>
        <v>RippeGuss980Rippe 160mm</v>
      </c>
    </row>
    <row r="57" spans="1:11">
      <c r="A57" t="s">
        <v>437</v>
      </c>
      <c r="B57">
        <v>980</v>
      </c>
      <c r="C57" t="s">
        <v>443</v>
      </c>
      <c r="D57">
        <v>1.3</v>
      </c>
      <c r="E57">
        <v>196</v>
      </c>
      <c r="J57">
        <f t="shared" si="2"/>
        <v>65.010334702149208</v>
      </c>
      <c r="K57" t="str">
        <f t="shared" si="1"/>
        <v>RippeGuss980Rippe 230mm</v>
      </c>
    </row>
    <row r="58" spans="1:11">
      <c r="A58" t="s">
        <v>438</v>
      </c>
      <c r="B58">
        <v>300</v>
      </c>
      <c r="C58" t="s">
        <v>442</v>
      </c>
      <c r="D58">
        <v>1.3</v>
      </c>
      <c r="E58">
        <v>38</v>
      </c>
      <c r="J58">
        <f t="shared" si="2"/>
        <v>12.604044483069744</v>
      </c>
      <c r="K58" t="str">
        <f t="shared" si="1"/>
        <v>RippeStahl300Rippe 160mm</v>
      </c>
    </row>
    <row r="59" spans="1:11">
      <c r="A59" t="s">
        <v>438</v>
      </c>
      <c r="B59">
        <v>300</v>
      </c>
      <c r="C59" t="s">
        <v>441</v>
      </c>
      <c r="D59">
        <v>1.3</v>
      </c>
      <c r="E59">
        <v>58</v>
      </c>
      <c r="J59">
        <f t="shared" si="2"/>
        <v>19.237752105738032</v>
      </c>
      <c r="K59" t="str">
        <f t="shared" si="1"/>
        <v>RippeStahl300Rippe 250mm</v>
      </c>
    </row>
    <row r="60" spans="1:11">
      <c r="A60" t="s">
        <v>438</v>
      </c>
      <c r="B60">
        <v>450</v>
      </c>
      <c r="C60" t="s">
        <v>440</v>
      </c>
      <c r="D60">
        <v>1.3</v>
      </c>
      <c r="E60">
        <v>42</v>
      </c>
      <c r="J60">
        <f t="shared" si="2"/>
        <v>13.930786007603402</v>
      </c>
      <c r="K60" t="str">
        <f t="shared" si="1"/>
        <v>RippeStahl450Rippe 110mm</v>
      </c>
    </row>
    <row r="61" spans="1:11">
      <c r="A61" t="s">
        <v>438</v>
      </c>
      <c r="B61">
        <v>450</v>
      </c>
      <c r="C61" t="s">
        <v>442</v>
      </c>
      <c r="D61">
        <v>1.3</v>
      </c>
      <c r="E61">
        <v>56</v>
      </c>
      <c r="J61">
        <f t="shared" si="2"/>
        <v>18.574381343471202</v>
      </c>
      <c r="K61" t="str">
        <f t="shared" si="1"/>
        <v>RippeStahl450Rippe 160mm</v>
      </c>
    </row>
    <row r="62" spans="1:11">
      <c r="A62" t="s">
        <v>438</v>
      </c>
      <c r="B62">
        <v>450</v>
      </c>
      <c r="C62" t="s">
        <v>444</v>
      </c>
      <c r="D62">
        <v>1.3</v>
      </c>
      <c r="E62">
        <v>75</v>
      </c>
      <c r="J62">
        <f t="shared" si="2"/>
        <v>24.876403585006074</v>
      </c>
      <c r="K62" t="str">
        <f t="shared" si="1"/>
        <v>RippeStahl450Rippe 220mm</v>
      </c>
    </row>
    <row r="63" spans="1:11">
      <c r="A63" t="s">
        <v>438</v>
      </c>
      <c r="B63">
        <v>600</v>
      </c>
      <c r="C63" t="s">
        <v>440</v>
      </c>
      <c r="D63">
        <v>1.3</v>
      </c>
      <c r="E63">
        <v>55</v>
      </c>
      <c r="J63">
        <f t="shared" si="2"/>
        <v>18.242695962337788</v>
      </c>
      <c r="K63" t="str">
        <f t="shared" si="1"/>
        <v>RippeStahl600Rippe 110mm</v>
      </c>
    </row>
    <row r="64" spans="1:11">
      <c r="A64" t="s">
        <v>438</v>
      </c>
      <c r="B64">
        <v>600</v>
      </c>
      <c r="C64" t="s">
        <v>442</v>
      </c>
      <c r="D64">
        <v>1.3</v>
      </c>
      <c r="E64">
        <v>75</v>
      </c>
      <c r="J64">
        <f t="shared" si="2"/>
        <v>24.876403585006074</v>
      </c>
      <c r="K64" t="str">
        <f t="shared" si="1"/>
        <v>RippeStahl600Rippe 160mm</v>
      </c>
    </row>
    <row r="65" spans="1:11">
      <c r="A65" t="s">
        <v>438</v>
      </c>
      <c r="B65">
        <v>600</v>
      </c>
      <c r="C65" t="s">
        <v>444</v>
      </c>
      <c r="D65">
        <v>1.3</v>
      </c>
      <c r="E65">
        <v>96</v>
      </c>
      <c r="J65">
        <f t="shared" si="2"/>
        <v>31.841796588807775</v>
      </c>
      <c r="K65" t="str">
        <f t="shared" si="1"/>
        <v>RippeStahl600Rippe 220mm</v>
      </c>
    </row>
    <row r="66" spans="1:11">
      <c r="A66" t="s">
        <v>438</v>
      </c>
      <c r="B66">
        <v>1000</v>
      </c>
      <c r="C66" t="s">
        <v>440</v>
      </c>
      <c r="D66">
        <v>1.3</v>
      </c>
      <c r="E66">
        <v>92</v>
      </c>
      <c r="J66">
        <f t="shared" si="2"/>
        <v>30.515055064274119</v>
      </c>
      <c r="K66" t="str">
        <f t="shared" si="1"/>
        <v>RippeStahl1000Rippe 110mm</v>
      </c>
    </row>
    <row r="67" spans="1:11">
      <c r="A67" t="s">
        <v>438</v>
      </c>
      <c r="B67">
        <v>1000</v>
      </c>
      <c r="C67" t="s">
        <v>442</v>
      </c>
      <c r="D67">
        <v>1.3</v>
      </c>
      <c r="E67">
        <v>118</v>
      </c>
      <c r="J67">
        <f t="shared" si="2"/>
        <v>39.138874973742894</v>
      </c>
      <c r="K67" t="str">
        <f t="shared" si="1"/>
        <v>RippeStahl1000Rippe 160mm</v>
      </c>
    </row>
    <row r="68" spans="1:11">
      <c r="A68" t="s">
        <v>438</v>
      </c>
      <c r="B68">
        <v>1000</v>
      </c>
      <c r="C68" t="s">
        <v>444</v>
      </c>
      <c r="D68">
        <v>1.3</v>
      </c>
      <c r="E68">
        <v>154</v>
      </c>
      <c r="J68">
        <f t="shared" si="2"/>
        <v>51.079548694545807</v>
      </c>
      <c r="K68" t="str">
        <f t="shared" si="1"/>
        <v>RippeStahl1000Rippe 220mm</v>
      </c>
    </row>
    <row r="69" spans="1:11">
      <c r="A69" t="s">
        <v>213</v>
      </c>
      <c r="B69">
        <v>190</v>
      </c>
      <c r="C69" t="s">
        <v>426</v>
      </c>
      <c r="D69">
        <v>1.3</v>
      </c>
      <c r="E69">
        <v>14</v>
      </c>
      <c r="J69">
        <f t="shared" ref="J69:J100" si="3">POWER(($M$2/$I$4),D69)*E69</f>
        <v>4.6435953358678006</v>
      </c>
      <c r="K69" t="str">
        <f t="shared" si="1"/>
        <v>Rohr190Rohr 65mm</v>
      </c>
    </row>
    <row r="70" spans="1:11">
      <c r="A70" t="s">
        <v>213</v>
      </c>
      <c r="B70">
        <v>190</v>
      </c>
      <c r="C70" t="s">
        <v>427</v>
      </c>
      <c r="D70">
        <v>1.3</v>
      </c>
      <c r="E70">
        <v>20</v>
      </c>
      <c r="J70">
        <f t="shared" si="3"/>
        <v>6.633707622668287</v>
      </c>
      <c r="K70" t="str">
        <f t="shared" ref="K70:K133" si="4">A70&amp;B70&amp;C70</f>
        <v>Rohr190Rohr 105mm</v>
      </c>
    </row>
    <row r="71" spans="1:11">
      <c r="A71" t="s">
        <v>213</v>
      </c>
      <c r="B71">
        <v>190</v>
      </c>
      <c r="C71" t="s">
        <v>428</v>
      </c>
      <c r="D71">
        <v>1.3</v>
      </c>
      <c r="E71">
        <v>26</v>
      </c>
      <c r="J71">
        <f t="shared" si="3"/>
        <v>8.6238199094687733</v>
      </c>
      <c r="K71" t="str">
        <f t="shared" si="4"/>
        <v>Rohr190Rohr 145mm</v>
      </c>
    </row>
    <row r="72" spans="1:11">
      <c r="A72" t="s">
        <v>213</v>
      </c>
      <c r="B72">
        <v>260</v>
      </c>
      <c r="C72" t="s">
        <v>426</v>
      </c>
      <c r="D72">
        <v>1.3</v>
      </c>
      <c r="E72">
        <v>19</v>
      </c>
      <c r="J72">
        <f t="shared" si="3"/>
        <v>6.3020222415348721</v>
      </c>
      <c r="K72" t="str">
        <f t="shared" si="4"/>
        <v>Rohr260Rohr 65mm</v>
      </c>
    </row>
    <row r="73" spans="1:11">
      <c r="A73" t="s">
        <v>213</v>
      </c>
      <c r="B73">
        <v>260</v>
      </c>
      <c r="C73" t="s">
        <v>427</v>
      </c>
      <c r="D73">
        <v>1.3</v>
      </c>
      <c r="E73">
        <v>26</v>
      </c>
      <c r="J73">
        <f t="shared" si="3"/>
        <v>8.6238199094687733</v>
      </c>
      <c r="K73" t="str">
        <f t="shared" si="4"/>
        <v>Rohr260Rohr 105mm</v>
      </c>
    </row>
    <row r="74" spans="1:11">
      <c r="A74" t="s">
        <v>213</v>
      </c>
      <c r="B74">
        <v>260</v>
      </c>
      <c r="C74" t="s">
        <v>428</v>
      </c>
      <c r="D74">
        <v>1.3</v>
      </c>
      <c r="E74">
        <v>33</v>
      </c>
      <c r="J74">
        <f t="shared" si="3"/>
        <v>10.945617577402674</v>
      </c>
      <c r="K74" t="str">
        <f t="shared" si="4"/>
        <v>Rohr260Rohr 145mm</v>
      </c>
    </row>
    <row r="75" spans="1:11">
      <c r="A75" t="s">
        <v>213</v>
      </c>
      <c r="B75">
        <v>260</v>
      </c>
      <c r="C75" t="s">
        <v>429</v>
      </c>
      <c r="D75">
        <v>1.3</v>
      </c>
      <c r="E75">
        <v>42</v>
      </c>
      <c r="J75">
        <f t="shared" si="3"/>
        <v>13.930786007603402</v>
      </c>
      <c r="K75" t="str">
        <f t="shared" si="4"/>
        <v>Rohr260Rohr 185mm</v>
      </c>
    </row>
    <row r="76" spans="1:11">
      <c r="A76" t="s">
        <v>213</v>
      </c>
      <c r="B76">
        <v>260</v>
      </c>
      <c r="C76" t="s">
        <v>430</v>
      </c>
      <c r="D76">
        <v>1.3</v>
      </c>
      <c r="E76">
        <v>47</v>
      </c>
      <c r="J76">
        <f t="shared" si="3"/>
        <v>15.589212913270474</v>
      </c>
      <c r="K76" t="str">
        <f t="shared" si="4"/>
        <v>Rohr260Rohr 225mm</v>
      </c>
    </row>
    <row r="77" spans="1:11">
      <c r="A77" t="s">
        <v>213</v>
      </c>
      <c r="B77">
        <v>300</v>
      </c>
      <c r="C77" t="s">
        <v>426</v>
      </c>
      <c r="D77">
        <v>1.3</v>
      </c>
      <c r="E77">
        <v>22</v>
      </c>
      <c r="J77">
        <f t="shared" si="3"/>
        <v>7.2970783849351157</v>
      </c>
      <c r="K77" t="str">
        <f t="shared" si="4"/>
        <v>Rohr300Rohr 65mm</v>
      </c>
    </row>
    <row r="78" spans="1:11">
      <c r="A78" t="s">
        <v>213</v>
      </c>
      <c r="B78">
        <v>300</v>
      </c>
      <c r="C78" t="s">
        <v>427</v>
      </c>
      <c r="D78">
        <v>1.3</v>
      </c>
      <c r="E78">
        <v>31</v>
      </c>
      <c r="J78">
        <f t="shared" si="3"/>
        <v>10.282246815135844</v>
      </c>
      <c r="K78" t="str">
        <f t="shared" si="4"/>
        <v>Rohr300Rohr 105mm</v>
      </c>
    </row>
    <row r="79" spans="1:11">
      <c r="A79" t="s">
        <v>213</v>
      </c>
      <c r="B79">
        <v>300</v>
      </c>
      <c r="C79" t="s">
        <v>428</v>
      </c>
      <c r="D79">
        <v>1.3</v>
      </c>
      <c r="E79">
        <v>40</v>
      </c>
      <c r="J79">
        <f t="shared" si="3"/>
        <v>13.267415245336574</v>
      </c>
      <c r="K79" t="str">
        <f t="shared" si="4"/>
        <v>Rohr300Rohr 145mm</v>
      </c>
    </row>
    <row r="80" spans="1:11">
      <c r="A80" t="s">
        <v>213</v>
      </c>
      <c r="B80">
        <v>300</v>
      </c>
      <c r="C80" t="s">
        <v>429</v>
      </c>
      <c r="D80">
        <v>1.3</v>
      </c>
      <c r="E80">
        <v>48</v>
      </c>
      <c r="J80">
        <f t="shared" si="3"/>
        <v>15.920898294403887</v>
      </c>
      <c r="K80" t="str">
        <f t="shared" si="4"/>
        <v>Rohr300Rohr 185mm</v>
      </c>
    </row>
    <row r="81" spans="1:11">
      <c r="A81" t="s">
        <v>213</v>
      </c>
      <c r="B81">
        <v>300</v>
      </c>
      <c r="C81" t="s">
        <v>430</v>
      </c>
      <c r="D81">
        <v>1.3</v>
      </c>
      <c r="E81">
        <v>57</v>
      </c>
      <c r="J81">
        <f t="shared" si="3"/>
        <v>18.906066724604617</v>
      </c>
      <c r="K81" t="str">
        <f t="shared" si="4"/>
        <v>Rohr300Rohr 225mm</v>
      </c>
    </row>
    <row r="82" spans="1:11">
      <c r="A82" t="s">
        <v>213</v>
      </c>
      <c r="B82">
        <v>400</v>
      </c>
      <c r="C82" t="s">
        <v>426</v>
      </c>
      <c r="D82">
        <v>1.3</v>
      </c>
      <c r="E82">
        <v>28</v>
      </c>
      <c r="J82">
        <f t="shared" si="3"/>
        <v>9.2871906717356012</v>
      </c>
      <c r="K82" t="str">
        <f t="shared" si="4"/>
        <v>Rohr400Rohr 65mm</v>
      </c>
    </row>
    <row r="83" spans="1:11">
      <c r="A83" t="s">
        <v>213</v>
      </c>
      <c r="B83">
        <v>400</v>
      </c>
      <c r="C83" t="s">
        <v>427</v>
      </c>
      <c r="D83">
        <v>1.3</v>
      </c>
      <c r="E83">
        <v>41</v>
      </c>
      <c r="J83">
        <f t="shared" si="3"/>
        <v>13.599100626469987</v>
      </c>
      <c r="K83" t="str">
        <f t="shared" si="4"/>
        <v>Rohr400Rohr 105mm</v>
      </c>
    </row>
    <row r="84" spans="1:11">
      <c r="A84" t="s">
        <v>213</v>
      </c>
      <c r="B84">
        <v>400</v>
      </c>
      <c r="C84" t="s">
        <v>428</v>
      </c>
      <c r="D84">
        <v>1.3</v>
      </c>
      <c r="E84">
        <v>52</v>
      </c>
      <c r="J84">
        <f t="shared" si="3"/>
        <v>17.247639818937547</v>
      </c>
      <c r="K84" t="str">
        <f t="shared" si="4"/>
        <v>Rohr400Rohr 145mm</v>
      </c>
    </row>
    <row r="85" spans="1:11">
      <c r="A85" t="s">
        <v>213</v>
      </c>
      <c r="B85">
        <v>400</v>
      </c>
      <c r="C85" t="s">
        <v>429</v>
      </c>
      <c r="D85">
        <v>1.3</v>
      </c>
      <c r="E85">
        <v>64</v>
      </c>
      <c r="J85">
        <f t="shared" si="3"/>
        <v>21.227864392538518</v>
      </c>
      <c r="K85" t="str">
        <f t="shared" si="4"/>
        <v>Rohr400Rohr 185mm</v>
      </c>
    </row>
    <row r="86" spans="1:11">
      <c r="A86" t="s">
        <v>213</v>
      </c>
      <c r="B86">
        <v>400</v>
      </c>
      <c r="C86" t="s">
        <v>430</v>
      </c>
      <c r="D86">
        <v>1.3</v>
      </c>
      <c r="E86">
        <v>75</v>
      </c>
      <c r="J86">
        <f t="shared" si="3"/>
        <v>24.876403585006074</v>
      </c>
      <c r="K86" t="str">
        <f t="shared" si="4"/>
        <v>Rohr400Rohr 225mm</v>
      </c>
    </row>
    <row r="87" spans="1:11">
      <c r="A87" t="s">
        <v>213</v>
      </c>
      <c r="B87">
        <v>500</v>
      </c>
      <c r="C87" t="s">
        <v>426</v>
      </c>
      <c r="D87">
        <v>1.3</v>
      </c>
      <c r="E87">
        <v>37</v>
      </c>
      <c r="J87">
        <f t="shared" si="3"/>
        <v>12.272359101936331</v>
      </c>
      <c r="K87" t="str">
        <f t="shared" si="4"/>
        <v>Rohr500Rohr 65mm</v>
      </c>
    </row>
    <row r="88" spans="1:11">
      <c r="A88" t="s">
        <v>213</v>
      </c>
      <c r="B88">
        <v>500</v>
      </c>
      <c r="C88" t="s">
        <v>427</v>
      </c>
      <c r="D88">
        <v>1.3</v>
      </c>
      <c r="E88">
        <v>51</v>
      </c>
      <c r="J88">
        <f t="shared" si="3"/>
        <v>16.915954437804132</v>
      </c>
      <c r="K88" t="str">
        <f t="shared" si="4"/>
        <v>Rohr500Rohr 105mm</v>
      </c>
    </row>
    <row r="89" spans="1:11">
      <c r="A89" t="s">
        <v>213</v>
      </c>
      <c r="B89">
        <v>500</v>
      </c>
      <c r="C89" t="s">
        <v>428</v>
      </c>
      <c r="D89">
        <v>1.3</v>
      </c>
      <c r="E89">
        <v>65</v>
      </c>
      <c r="J89">
        <f t="shared" si="3"/>
        <v>21.559549773671932</v>
      </c>
      <c r="K89" t="str">
        <f t="shared" si="4"/>
        <v>Rohr500Rohr 145mm</v>
      </c>
    </row>
    <row r="90" spans="1:11">
      <c r="A90" t="s">
        <v>213</v>
      </c>
      <c r="B90">
        <v>500</v>
      </c>
      <c r="C90" t="s">
        <v>429</v>
      </c>
      <c r="D90">
        <v>1.3</v>
      </c>
      <c r="E90">
        <v>80</v>
      </c>
      <c r="J90">
        <f t="shared" si="3"/>
        <v>26.534830490673148</v>
      </c>
      <c r="K90" t="str">
        <f t="shared" si="4"/>
        <v>Rohr500Rohr 185mm</v>
      </c>
    </row>
    <row r="91" spans="1:11">
      <c r="A91" t="s">
        <v>213</v>
      </c>
      <c r="B91">
        <v>500</v>
      </c>
      <c r="C91" t="s">
        <v>430</v>
      </c>
      <c r="D91">
        <v>1.3</v>
      </c>
      <c r="E91">
        <v>94</v>
      </c>
      <c r="J91">
        <f t="shared" si="3"/>
        <v>31.178425826540948</v>
      </c>
      <c r="K91" t="str">
        <f t="shared" si="4"/>
        <v>Rohr500Rohr 225mm</v>
      </c>
    </row>
    <row r="92" spans="1:11">
      <c r="A92" t="s">
        <v>213</v>
      </c>
      <c r="B92">
        <v>600</v>
      </c>
      <c r="C92" t="s">
        <v>426</v>
      </c>
      <c r="D92">
        <v>1.3</v>
      </c>
      <c r="E92">
        <v>44</v>
      </c>
      <c r="J92">
        <f t="shared" si="3"/>
        <v>14.594156769870231</v>
      </c>
      <c r="K92" t="str">
        <f t="shared" si="4"/>
        <v>Rohr600Rohr 65mm</v>
      </c>
    </row>
    <row r="93" spans="1:11">
      <c r="A93" t="s">
        <v>213</v>
      </c>
      <c r="B93">
        <v>600</v>
      </c>
      <c r="C93" t="s">
        <v>427</v>
      </c>
      <c r="D93">
        <v>1.3</v>
      </c>
      <c r="E93">
        <v>60</v>
      </c>
      <c r="J93">
        <f t="shared" si="3"/>
        <v>19.901122868004862</v>
      </c>
      <c r="K93" t="str">
        <f t="shared" si="4"/>
        <v>Rohr600Rohr 105mm</v>
      </c>
    </row>
    <row r="94" spans="1:11">
      <c r="A94" t="s">
        <v>213</v>
      </c>
      <c r="B94">
        <v>600</v>
      </c>
      <c r="C94" t="s">
        <v>428</v>
      </c>
      <c r="D94">
        <v>1.3</v>
      </c>
      <c r="E94">
        <v>77</v>
      </c>
      <c r="J94">
        <f t="shared" si="3"/>
        <v>25.539774347272903</v>
      </c>
      <c r="K94" t="str">
        <f t="shared" si="4"/>
        <v>Rohr600Rohr 145mm</v>
      </c>
    </row>
    <row r="95" spans="1:11">
      <c r="A95" t="s">
        <v>213</v>
      </c>
      <c r="B95">
        <v>600</v>
      </c>
      <c r="C95" t="s">
        <v>429</v>
      </c>
      <c r="D95">
        <v>1.3</v>
      </c>
      <c r="E95">
        <v>95</v>
      </c>
      <c r="J95">
        <f t="shared" si="3"/>
        <v>31.510111207674363</v>
      </c>
      <c r="K95" t="str">
        <f t="shared" si="4"/>
        <v>Rohr600Rohr 185mm</v>
      </c>
    </row>
    <row r="96" spans="1:11">
      <c r="A96" t="s">
        <v>213</v>
      </c>
      <c r="B96">
        <v>600</v>
      </c>
      <c r="C96" t="s">
        <v>430</v>
      </c>
      <c r="D96">
        <v>1.3</v>
      </c>
      <c r="E96">
        <v>113</v>
      </c>
      <c r="J96">
        <f t="shared" si="3"/>
        <v>37.480448068075823</v>
      </c>
      <c r="K96" t="str">
        <f t="shared" si="4"/>
        <v>Rohr600Rohr 225mm</v>
      </c>
    </row>
    <row r="97" spans="1:11">
      <c r="A97" t="s">
        <v>213</v>
      </c>
      <c r="B97">
        <v>750</v>
      </c>
      <c r="C97" t="s">
        <v>426</v>
      </c>
      <c r="D97">
        <v>1.3</v>
      </c>
      <c r="E97">
        <v>55</v>
      </c>
      <c r="J97">
        <f t="shared" si="3"/>
        <v>18.242695962337788</v>
      </c>
      <c r="K97" t="str">
        <f t="shared" si="4"/>
        <v>Rohr750Rohr 65mm</v>
      </c>
    </row>
    <row r="98" spans="1:11">
      <c r="A98" t="s">
        <v>213</v>
      </c>
      <c r="B98">
        <v>750</v>
      </c>
      <c r="C98" t="s">
        <v>427</v>
      </c>
      <c r="D98">
        <v>1.3</v>
      </c>
      <c r="E98">
        <v>75</v>
      </c>
      <c r="J98">
        <f t="shared" si="3"/>
        <v>24.876403585006074</v>
      </c>
      <c r="K98" t="str">
        <f t="shared" si="4"/>
        <v>Rohr750Rohr 105mm</v>
      </c>
    </row>
    <row r="99" spans="1:11">
      <c r="A99" t="s">
        <v>213</v>
      </c>
      <c r="B99">
        <v>750</v>
      </c>
      <c r="C99" t="s">
        <v>428</v>
      </c>
      <c r="D99">
        <v>1.3</v>
      </c>
      <c r="E99">
        <v>95</v>
      </c>
      <c r="J99">
        <f t="shared" si="3"/>
        <v>31.510111207674363</v>
      </c>
      <c r="K99" t="str">
        <f t="shared" si="4"/>
        <v>Rohr750Rohr 145mm</v>
      </c>
    </row>
    <row r="100" spans="1:11">
      <c r="A100" t="s">
        <v>213</v>
      </c>
      <c r="B100">
        <v>750</v>
      </c>
      <c r="C100" t="s">
        <v>429</v>
      </c>
      <c r="D100">
        <v>1.3</v>
      </c>
      <c r="E100">
        <v>117</v>
      </c>
      <c r="J100">
        <f t="shared" si="3"/>
        <v>38.807189592609475</v>
      </c>
      <c r="K100" t="str">
        <f t="shared" si="4"/>
        <v>Rohr750Rohr 185mm</v>
      </c>
    </row>
    <row r="101" spans="1:11">
      <c r="A101" t="s">
        <v>213</v>
      </c>
      <c r="B101">
        <v>750</v>
      </c>
      <c r="C101" t="s">
        <v>430</v>
      </c>
      <c r="D101">
        <v>1.3</v>
      </c>
      <c r="E101">
        <v>137</v>
      </c>
      <c r="J101">
        <f t="shared" ref="J101:J135" si="5">POWER(($M$2/$I$4),D101)*E101</f>
        <v>45.440897215277765</v>
      </c>
      <c r="K101" t="str">
        <f t="shared" si="4"/>
        <v>Rohr750Rohr 225mm</v>
      </c>
    </row>
    <row r="102" spans="1:11">
      <c r="A102" t="s">
        <v>213</v>
      </c>
      <c r="B102">
        <v>900</v>
      </c>
      <c r="C102" t="s">
        <v>426</v>
      </c>
      <c r="D102">
        <v>1.3</v>
      </c>
      <c r="E102">
        <v>67</v>
      </c>
      <c r="J102">
        <f t="shared" si="5"/>
        <v>22.222920535938762</v>
      </c>
      <c r="K102" t="str">
        <f t="shared" si="4"/>
        <v>Rohr900Rohr 65mm</v>
      </c>
    </row>
    <row r="103" spans="1:11">
      <c r="A103" t="s">
        <v>213</v>
      </c>
      <c r="B103">
        <v>900</v>
      </c>
      <c r="C103" t="s">
        <v>427</v>
      </c>
      <c r="D103">
        <v>1.3</v>
      </c>
      <c r="E103">
        <v>89</v>
      </c>
      <c r="J103">
        <f t="shared" si="5"/>
        <v>29.519998920873874</v>
      </c>
      <c r="K103" t="str">
        <f t="shared" si="4"/>
        <v>Rohr900Rohr 105mm</v>
      </c>
    </row>
    <row r="104" spans="1:11">
      <c r="A104" t="s">
        <v>213</v>
      </c>
      <c r="B104">
        <v>900</v>
      </c>
      <c r="C104" t="s">
        <v>428</v>
      </c>
      <c r="D104">
        <v>1.3</v>
      </c>
      <c r="E104">
        <v>112</v>
      </c>
      <c r="J104">
        <f t="shared" si="5"/>
        <v>37.148762686942405</v>
      </c>
      <c r="K104" t="str">
        <f t="shared" si="4"/>
        <v>Rohr900Rohr 145mm</v>
      </c>
    </row>
    <row r="105" spans="1:11">
      <c r="A105" t="s">
        <v>213</v>
      </c>
      <c r="B105">
        <v>900</v>
      </c>
      <c r="C105" t="s">
        <v>429</v>
      </c>
      <c r="D105">
        <v>1.3</v>
      </c>
      <c r="E105">
        <v>138</v>
      </c>
      <c r="J105">
        <f t="shared" si="5"/>
        <v>45.772582596411176</v>
      </c>
      <c r="K105" t="str">
        <f t="shared" si="4"/>
        <v>Rohr900Rohr 185mm</v>
      </c>
    </row>
    <row r="106" spans="1:11">
      <c r="A106" t="s">
        <v>213</v>
      </c>
      <c r="B106">
        <v>900</v>
      </c>
      <c r="C106" t="s">
        <v>430</v>
      </c>
      <c r="D106">
        <v>1.3</v>
      </c>
      <c r="E106">
        <v>163</v>
      </c>
      <c r="J106">
        <f t="shared" si="5"/>
        <v>54.064717124746537</v>
      </c>
      <c r="K106" t="str">
        <f t="shared" si="4"/>
        <v>Rohr900Rohr 225mm</v>
      </c>
    </row>
    <row r="107" spans="1:11">
      <c r="A107" t="s">
        <v>213</v>
      </c>
      <c r="B107">
        <v>1000</v>
      </c>
      <c r="C107" t="s">
        <v>426</v>
      </c>
      <c r="D107">
        <v>1.3</v>
      </c>
      <c r="E107">
        <v>73</v>
      </c>
      <c r="J107">
        <f t="shared" si="5"/>
        <v>24.213032822739248</v>
      </c>
      <c r="K107" t="str">
        <f t="shared" si="4"/>
        <v>Rohr1000Rohr 65mm</v>
      </c>
    </row>
    <row r="108" spans="1:11">
      <c r="A108" t="s">
        <v>213</v>
      </c>
      <c r="B108">
        <v>1000</v>
      </c>
      <c r="C108" t="s">
        <v>427</v>
      </c>
      <c r="D108">
        <v>1.3</v>
      </c>
      <c r="E108">
        <v>98</v>
      </c>
      <c r="J108">
        <f t="shared" si="5"/>
        <v>32.505167351074604</v>
      </c>
      <c r="K108" t="str">
        <f t="shared" si="4"/>
        <v>Rohr1000Rohr 105mm</v>
      </c>
    </row>
    <row r="109" spans="1:11">
      <c r="A109" t="s">
        <v>213</v>
      </c>
      <c r="B109">
        <v>1000</v>
      </c>
      <c r="C109" t="s">
        <v>428</v>
      </c>
      <c r="D109">
        <v>1.3</v>
      </c>
      <c r="E109">
        <v>124</v>
      </c>
      <c r="J109">
        <f t="shared" si="5"/>
        <v>41.128987260543376</v>
      </c>
      <c r="K109" t="str">
        <f t="shared" si="4"/>
        <v>Rohr1000Rohr 145mm</v>
      </c>
    </row>
    <row r="110" spans="1:11">
      <c r="A110" t="s">
        <v>213</v>
      </c>
      <c r="B110">
        <v>1000</v>
      </c>
      <c r="C110" t="s">
        <v>429</v>
      </c>
      <c r="D110">
        <v>1.3</v>
      </c>
      <c r="E110">
        <v>151</v>
      </c>
      <c r="J110">
        <f t="shared" si="5"/>
        <v>50.084492551145566</v>
      </c>
      <c r="K110" t="str">
        <f t="shared" si="4"/>
        <v>Rohr1000Rohr 185mm</v>
      </c>
    </row>
    <row r="111" spans="1:11">
      <c r="A111" t="s">
        <v>213</v>
      </c>
      <c r="B111">
        <v>1000</v>
      </c>
      <c r="C111" t="s">
        <v>430</v>
      </c>
      <c r="D111">
        <v>1.3</v>
      </c>
      <c r="E111">
        <v>180</v>
      </c>
      <c r="J111">
        <f t="shared" si="5"/>
        <v>59.703368604014578</v>
      </c>
      <c r="K111" t="str">
        <f t="shared" si="4"/>
        <v>Rohr1000Rohr 225mm</v>
      </c>
    </row>
    <row r="112" spans="1:11">
      <c r="A112" t="s">
        <v>213</v>
      </c>
      <c r="B112">
        <v>1200</v>
      </c>
      <c r="C112" t="s">
        <v>426</v>
      </c>
      <c r="D112">
        <v>1.3</v>
      </c>
      <c r="E112">
        <v>86</v>
      </c>
      <c r="J112">
        <f t="shared" si="5"/>
        <v>28.524942777473633</v>
      </c>
      <c r="K112" t="str">
        <f t="shared" si="4"/>
        <v>Rohr1200Rohr 65mm</v>
      </c>
    </row>
    <row r="113" spans="1:11">
      <c r="A113" t="s">
        <v>213</v>
      </c>
      <c r="B113">
        <v>1200</v>
      </c>
      <c r="C113" t="s">
        <v>427</v>
      </c>
      <c r="D113">
        <v>1.3</v>
      </c>
      <c r="E113">
        <v>116</v>
      </c>
      <c r="J113">
        <f t="shared" si="5"/>
        <v>38.475504211476064</v>
      </c>
      <c r="K113" t="str">
        <f t="shared" si="4"/>
        <v>Rohr1200Rohr 105mm</v>
      </c>
    </row>
    <row r="114" spans="1:11">
      <c r="A114" t="s">
        <v>213</v>
      </c>
      <c r="B114">
        <v>1200</v>
      </c>
      <c r="C114" t="s">
        <v>428</v>
      </c>
      <c r="D114">
        <v>1.3</v>
      </c>
      <c r="E114">
        <v>147</v>
      </c>
      <c r="J114">
        <f t="shared" si="5"/>
        <v>48.757751026611906</v>
      </c>
      <c r="K114" t="str">
        <f t="shared" si="4"/>
        <v>Rohr1200Rohr 145mm</v>
      </c>
    </row>
    <row r="115" spans="1:11">
      <c r="A115" t="s">
        <v>213</v>
      </c>
      <c r="B115">
        <v>1200</v>
      </c>
      <c r="C115" t="s">
        <v>429</v>
      </c>
      <c r="D115">
        <v>1.3</v>
      </c>
      <c r="E115">
        <v>179</v>
      </c>
      <c r="J115">
        <f t="shared" si="5"/>
        <v>59.371683222881167</v>
      </c>
      <c r="K115" t="str">
        <f t="shared" si="4"/>
        <v>Rohr1200Rohr 185mm</v>
      </c>
    </row>
    <row r="116" spans="1:11">
      <c r="A116" t="s">
        <v>213</v>
      </c>
      <c r="B116">
        <v>1200</v>
      </c>
      <c r="C116" t="s">
        <v>430</v>
      </c>
      <c r="D116">
        <v>1.3</v>
      </c>
      <c r="E116">
        <v>209</v>
      </c>
      <c r="J116">
        <f t="shared" si="5"/>
        <v>69.322244656883598</v>
      </c>
      <c r="K116" t="str">
        <f t="shared" si="4"/>
        <v>Rohr1200Rohr 225mm</v>
      </c>
    </row>
    <row r="117" spans="1:11">
      <c r="A117" t="s">
        <v>213</v>
      </c>
      <c r="B117">
        <v>1500</v>
      </c>
      <c r="C117" t="s">
        <v>426</v>
      </c>
      <c r="D117">
        <v>1.3</v>
      </c>
      <c r="E117">
        <v>106</v>
      </c>
      <c r="J117">
        <f t="shared" si="5"/>
        <v>35.158650400141923</v>
      </c>
      <c r="K117" t="str">
        <f t="shared" si="4"/>
        <v>Rohr1500Rohr 65mm</v>
      </c>
    </row>
    <row r="118" spans="1:11">
      <c r="A118" t="s">
        <v>213</v>
      </c>
      <c r="B118">
        <v>1500</v>
      </c>
      <c r="C118" t="s">
        <v>427</v>
      </c>
      <c r="D118">
        <v>1.3</v>
      </c>
      <c r="E118">
        <v>143</v>
      </c>
      <c r="J118">
        <f t="shared" si="5"/>
        <v>47.431009502078247</v>
      </c>
      <c r="K118" t="str">
        <f t="shared" si="4"/>
        <v>Rohr1500Rohr 105mm</v>
      </c>
    </row>
    <row r="119" spans="1:11">
      <c r="A119" t="s">
        <v>213</v>
      </c>
      <c r="B119">
        <v>1500</v>
      </c>
      <c r="C119" t="s">
        <v>428</v>
      </c>
      <c r="D119">
        <v>1.3</v>
      </c>
      <c r="E119">
        <v>180</v>
      </c>
      <c r="J119">
        <f t="shared" si="5"/>
        <v>59.703368604014578</v>
      </c>
      <c r="K119" t="str">
        <f t="shared" si="4"/>
        <v>Rohr1500Rohr 145mm</v>
      </c>
    </row>
    <row r="120" spans="1:11">
      <c r="A120" t="s">
        <v>213</v>
      </c>
      <c r="B120">
        <v>1500</v>
      </c>
      <c r="C120" t="s">
        <v>429</v>
      </c>
      <c r="D120">
        <v>1.3</v>
      </c>
      <c r="E120">
        <v>215</v>
      </c>
      <c r="J120">
        <f t="shared" si="5"/>
        <v>71.31235694368408</v>
      </c>
      <c r="K120" t="str">
        <f t="shared" si="4"/>
        <v>Rohr1500Rohr 185mm</v>
      </c>
    </row>
    <row r="121" spans="1:11">
      <c r="A121" t="s">
        <v>213</v>
      </c>
      <c r="B121">
        <v>1500</v>
      </c>
      <c r="C121" t="s">
        <v>430</v>
      </c>
      <c r="D121">
        <v>1.3</v>
      </c>
      <c r="E121">
        <v>250</v>
      </c>
      <c r="J121">
        <f t="shared" si="5"/>
        <v>82.921345283353588</v>
      </c>
      <c r="K121" t="str">
        <f t="shared" si="4"/>
        <v>Rohr1500Rohr 225mm</v>
      </c>
    </row>
    <row r="122" spans="1:11">
      <c r="A122" t="s">
        <v>213</v>
      </c>
      <c r="B122">
        <v>2000</v>
      </c>
      <c r="C122" t="s">
        <v>426</v>
      </c>
      <c r="D122">
        <v>1.3</v>
      </c>
      <c r="E122">
        <v>140</v>
      </c>
      <c r="J122">
        <f t="shared" si="5"/>
        <v>46.435953358678006</v>
      </c>
      <c r="K122" t="str">
        <f t="shared" si="4"/>
        <v>Rohr2000Rohr 65mm</v>
      </c>
    </row>
    <row r="123" spans="1:11">
      <c r="A123" t="s">
        <v>213</v>
      </c>
      <c r="B123">
        <v>2000</v>
      </c>
      <c r="C123" t="s">
        <v>427</v>
      </c>
      <c r="D123">
        <v>1.3</v>
      </c>
      <c r="E123">
        <v>189</v>
      </c>
      <c r="J123">
        <f t="shared" si="5"/>
        <v>62.688537034215308</v>
      </c>
      <c r="K123" t="str">
        <f t="shared" si="4"/>
        <v>Rohr2000Rohr 105mm</v>
      </c>
    </row>
    <row r="124" spans="1:11">
      <c r="A124" t="s">
        <v>213</v>
      </c>
      <c r="B124">
        <v>2000</v>
      </c>
      <c r="C124" t="s">
        <v>428</v>
      </c>
      <c r="D124">
        <v>1.3</v>
      </c>
      <c r="E124">
        <v>237</v>
      </c>
      <c r="J124">
        <f t="shared" si="5"/>
        <v>78.609435328619199</v>
      </c>
      <c r="K124" t="str">
        <f t="shared" si="4"/>
        <v>Rohr2000Rohr 145mm</v>
      </c>
    </row>
    <row r="125" spans="1:11">
      <c r="A125" t="s">
        <v>213</v>
      </c>
      <c r="B125">
        <v>2000</v>
      </c>
      <c r="C125" t="s">
        <v>429</v>
      </c>
      <c r="D125">
        <v>1.3</v>
      </c>
      <c r="E125">
        <v>282</v>
      </c>
      <c r="J125">
        <f t="shared" si="5"/>
        <v>93.535277479622849</v>
      </c>
      <c r="K125" t="str">
        <f t="shared" si="4"/>
        <v>Rohr2000Rohr 185mm</v>
      </c>
    </row>
    <row r="126" spans="1:11">
      <c r="A126" t="s">
        <v>213</v>
      </c>
      <c r="B126">
        <v>2000</v>
      </c>
      <c r="C126" t="s">
        <v>430</v>
      </c>
      <c r="D126">
        <v>1.3</v>
      </c>
      <c r="E126">
        <v>330</v>
      </c>
      <c r="J126">
        <f t="shared" si="5"/>
        <v>109.45617577402673</v>
      </c>
      <c r="K126" t="str">
        <f t="shared" si="4"/>
        <v>Rohr2000Rohr 225mm</v>
      </c>
    </row>
    <row r="127" spans="1:11">
      <c r="A127" t="s">
        <v>213</v>
      </c>
      <c r="B127">
        <v>2500</v>
      </c>
      <c r="C127" t="s">
        <v>426</v>
      </c>
      <c r="D127">
        <v>1.3</v>
      </c>
      <c r="E127">
        <v>174</v>
      </c>
      <c r="J127">
        <f t="shared" si="5"/>
        <v>57.713256317214096</v>
      </c>
      <c r="K127" t="str">
        <f t="shared" si="4"/>
        <v>Rohr2500Rohr 65mm</v>
      </c>
    </row>
    <row r="128" spans="1:11">
      <c r="A128" t="s">
        <v>213</v>
      </c>
      <c r="B128">
        <v>2500</v>
      </c>
      <c r="C128" t="s">
        <v>427</v>
      </c>
      <c r="D128">
        <v>1.3</v>
      </c>
      <c r="E128">
        <v>236</v>
      </c>
      <c r="J128">
        <f t="shared" si="5"/>
        <v>78.277749947485788</v>
      </c>
      <c r="K128" t="str">
        <f t="shared" si="4"/>
        <v>Rohr2500Rohr 105mm</v>
      </c>
    </row>
    <row r="129" spans="1:11">
      <c r="A129" t="s">
        <v>213</v>
      </c>
      <c r="B129">
        <v>2500</v>
      </c>
      <c r="C129" t="s">
        <v>428</v>
      </c>
      <c r="D129">
        <v>1.3</v>
      </c>
      <c r="E129">
        <v>295</v>
      </c>
      <c r="J129">
        <f t="shared" si="5"/>
        <v>97.847187434357224</v>
      </c>
      <c r="K129" t="str">
        <f t="shared" si="4"/>
        <v>Rohr2500Rohr 145mm</v>
      </c>
    </row>
    <row r="130" spans="1:11">
      <c r="A130" t="s">
        <v>213</v>
      </c>
      <c r="B130">
        <v>2500</v>
      </c>
      <c r="C130" t="s">
        <v>429</v>
      </c>
      <c r="D130">
        <v>1.3</v>
      </c>
      <c r="E130">
        <v>347</v>
      </c>
      <c r="J130">
        <f t="shared" si="5"/>
        <v>115.09482725329478</v>
      </c>
      <c r="K130" t="str">
        <f t="shared" si="4"/>
        <v>Rohr2500Rohr 185mm</v>
      </c>
    </row>
    <row r="131" spans="1:11">
      <c r="A131" t="s">
        <v>213</v>
      </c>
      <c r="B131">
        <v>2500</v>
      </c>
      <c r="C131" t="s">
        <v>430</v>
      </c>
      <c r="D131">
        <v>1.3</v>
      </c>
      <c r="E131">
        <v>403</v>
      </c>
      <c r="J131">
        <f t="shared" si="5"/>
        <v>133.66920859676597</v>
      </c>
      <c r="K131" t="str">
        <f t="shared" si="4"/>
        <v>Rohr2500Rohr 225mm</v>
      </c>
    </row>
    <row r="132" spans="1:11">
      <c r="A132" t="s">
        <v>432</v>
      </c>
      <c r="B132">
        <v>721</v>
      </c>
      <c r="C132" t="s">
        <v>432</v>
      </c>
      <c r="D132">
        <v>1.21</v>
      </c>
      <c r="E132">
        <v>781</v>
      </c>
      <c r="J132">
        <f t="shared" si="5"/>
        <v>279.61331559854125</v>
      </c>
      <c r="K132" t="str">
        <f t="shared" si="4"/>
        <v>Handtuch721Handtuch</v>
      </c>
    </row>
    <row r="133" spans="1:11">
      <c r="A133" t="s">
        <v>432</v>
      </c>
      <c r="B133">
        <v>1098</v>
      </c>
      <c r="C133" t="s">
        <v>432</v>
      </c>
      <c r="D133">
        <v>1.21</v>
      </c>
      <c r="E133">
        <v>1133</v>
      </c>
      <c r="J133">
        <f t="shared" si="5"/>
        <v>405.6362184035176</v>
      </c>
      <c r="K133" t="str">
        <f t="shared" si="4"/>
        <v>Handtuch1098Handtuch</v>
      </c>
    </row>
    <row r="134" spans="1:11">
      <c r="A134" t="s">
        <v>432</v>
      </c>
      <c r="B134">
        <v>1475</v>
      </c>
      <c r="C134" t="s">
        <v>432</v>
      </c>
      <c r="D134">
        <v>1.21</v>
      </c>
      <c r="E134">
        <v>1470</v>
      </c>
      <c r="J134">
        <f t="shared" si="5"/>
        <v>526.28882705487274</v>
      </c>
      <c r="K134" t="str">
        <f>A134&amp;B134&amp;C134</f>
        <v>Handtuch1475Handtuch</v>
      </c>
    </row>
    <row r="135" spans="1:11">
      <c r="A135" t="s">
        <v>432</v>
      </c>
      <c r="B135">
        <v>1852</v>
      </c>
      <c r="C135" t="s">
        <v>432</v>
      </c>
      <c r="D135">
        <v>1.21</v>
      </c>
      <c r="E135">
        <v>1798</v>
      </c>
      <c r="J135">
        <f t="shared" si="5"/>
        <v>643.71925921405523</v>
      </c>
      <c r="K135" t="str">
        <f>A135&amp;B135&amp;C135</f>
        <v>Handtuch1852Handtuch</v>
      </c>
    </row>
  </sheetData>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50</vt:i4>
      </vt:variant>
      <vt:variant>
        <vt:lpstr>Benannte Bereiche</vt:lpstr>
      </vt:variant>
      <vt:variant>
        <vt:i4>2</vt:i4>
      </vt:variant>
    </vt:vector>
  </HeadingPairs>
  <TitlesOfParts>
    <vt:vector size="52" baseType="lpstr">
      <vt:lpstr>Anleitung</vt:lpstr>
      <vt:lpstr>Eingabetabelle</vt:lpstr>
      <vt:lpstr>Rechentabelle</vt:lpstr>
      <vt:lpstr>Daten</vt:lpstr>
      <vt:lpstr>Ergebnistabelle</vt:lpstr>
      <vt:lpstr>Verteilerzuleitungen</vt:lpstr>
      <vt:lpstr>Lueftungstabelle</vt:lpstr>
      <vt:lpstr>Daten Lueftung</vt:lpstr>
      <vt:lpstr>DH</vt:lpstr>
      <vt:lpstr>Heizkörperberechnung</vt:lpstr>
      <vt:lpstr>ToDo's</vt:lpstr>
      <vt:lpstr>Daten_RaumwHeizlast</vt:lpstr>
      <vt:lpstr>UG_Raum_1</vt:lpstr>
      <vt:lpstr>UG_Raum_2</vt:lpstr>
      <vt:lpstr>UG_Raum_3</vt:lpstr>
      <vt:lpstr>UG_Raum_4</vt:lpstr>
      <vt:lpstr>UG_Raum_5</vt:lpstr>
      <vt:lpstr>UG_Raum_6</vt:lpstr>
      <vt:lpstr>UG_Raum_7</vt:lpstr>
      <vt:lpstr>UG_Raum_1.1</vt:lpstr>
      <vt:lpstr>UG_Raum_1.2</vt:lpstr>
      <vt:lpstr>EG_Raum_1</vt:lpstr>
      <vt:lpstr>EG_Raum_2</vt:lpstr>
      <vt:lpstr>EG_Raum_3</vt:lpstr>
      <vt:lpstr>EG_Raum_4</vt:lpstr>
      <vt:lpstr>EG_Raum_5</vt:lpstr>
      <vt:lpstr>EG_Raum_6</vt:lpstr>
      <vt:lpstr>EG_Raum_7</vt:lpstr>
      <vt:lpstr>EG_Raum_8</vt:lpstr>
      <vt:lpstr>EG_Raum_1.1</vt:lpstr>
      <vt:lpstr>EG_Raum_1.2</vt:lpstr>
      <vt:lpstr>OG_Raum_1</vt:lpstr>
      <vt:lpstr>OG_Raum_2</vt:lpstr>
      <vt:lpstr>OG_Raum_3</vt:lpstr>
      <vt:lpstr>OG_Raum_4</vt:lpstr>
      <vt:lpstr>OG_Raum_5</vt:lpstr>
      <vt:lpstr>OG_Raum_6</vt:lpstr>
      <vt:lpstr>OG_Raum_7</vt:lpstr>
      <vt:lpstr>OG_Raum_8</vt:lpstr>
      <vt:lpstr>OG_Raum_1.1</vt:lpstr>
      <vt:lpstr>OG_Raum_1.2</vt:lpstr>
      <vt:lpstr>DG_Raum_1</vt:lpstr>
      <vt:lpstr>DG_Raum_2</vt:lpstr>
      <vt:lpstr>DG_Raum_3</vt:lpstr>
      <vt:lpstr>DG_Raum_4</vt:lpstr>
      <vt:lpstr>DG_Raum_5</vt:lpstr>
      <vt:lpstr>DG_Raum_6</vt:lpstr>
      <vt:lpstr>DG_Raum_7</vt:lpstr>
      <vt:lpstr>DG_Raum_1.2</vt:lpstr>
      <vt:lpstr>DG_Raum_1.1</vt:lpstr>
      <vt:lpstr>DropdownlisteHeizungsrohre</vt:lpstr>
      <vt:lpstr>HeinzungsrohreDatensaetze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Helmut Frik</dc:creator>
  <cp:lastModifiedBy>U BI</cp:lastModifiedBy>
  <cp:revision>1</cp:revision>
  <cp:lastPrinted>2017-03-24T07:20:13Z</cp:lastPrinted>
  <dcterms:created xsi:type="dcterms:W3CDTF">2016-05-13T07:04:39Z</dcterms:created>
  <dcterms:modified xsi:type="dcterms:W3CDTF">2026-01-03T10:57:31Z</dcterms:modified>
</cp:coreProperties>
</file>